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avie.sharepoint.com/sites/MBCBDASMA/Shared Documents/Projects/BSB/Renewal/Small Pool Renewal 2026/New Strategy for 2026/Premium Calculators/Protected version for advisors/"/>
    </mc:Choice>
  </mc:AlternateContent>
  <xr:revisionPtr revIDLastSave="389" documentId="8_{47684605-563E-44A4-8956-E2E7A1AB7AF0}" xr6:coauthVersionLast="47" xr6:coauthVersionMax="47" xr10:uidLastSave="{DA0BC091-CC7E-4B03-A645-184C3DC85062}"/>
  <workbookProtection workbookAlgorithmName="SHA-512" workbookHashValue="gm5xfUOlp+Kon38noDA8LwLsomFKNJp+EfGAvg2EdpXLE75QPdVboqzgQpouUaoDHZF0xs6Lia3/fhBcLaU0iA==" workbookSaltValue="flg3RwMeTwUJesBkEK/pMg==" workbookSpinCount="100000" lockStructure="1"/>
  <bookViews>
    <workbookView xWindow="-110" yWindow="-110" windowWidth="25820" windowHeight="13900" xr2:uid="{05243D7E-0F4A-4264-A6D4-C951BBB8FF58}"/>
  </bookViews>
  <sheets>
    <sheet name="Input" sheetId="5" r:id="rId1"/>
    <sheet name="Bucket Calculation" sheetId="7" state="hidden" r:id="rId2"/>
    <sheet name="Ref" sheetId="6" state="hidden" r:id="rId3"/>
    <sheet name="Rates" sheetId="8" state="hidden" r:id="rId4"/>
    <sheet name="Premium Calculator" sheetId="9" r:id="rId5"/>
  </sheets>
  <externalReferences>
    <externalReference r:id="rId6"/>
  </externalReferences>
  <definedNames>
    <definedName name="_xlnm._FilterDatabase" localSheetId="3" hidden="1">Rates!$A$1:$Q$175</definedName>
    <definedName name="DrugLimits_nonPQ">[1]Lists!$H$63:$H$81</definedName>
    <definedName name="Locked">[1]Parameters!$E$35</definedName>
    <definedName name="None">[1]Lists!$F$72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B51" i="9" s="1"/>
  <c r="D16" i="5"/>
  <c r="B55" i="9" s="1"/>
  <c r="D15" i="5"/>
  <c r="D13" i="5"/>
  <c r="B52" i="9" s="1"/>
  <c r="D14" i="5"/>
  <c r="D17" i="5"/>
  <c r="B56" i="9" s="1"/>
  <c r="F56" i="9" s="1"/>
  <c r="D18" i="5"/>
  <c r="B37" i="9" s="1"/>
  <c r="F37" i="9" s="1"/>
  <c r="D19" i="5"/>
  <c r="B38" i="9" s="1"/>
  <c r="F38" i="9" s="1"/>
  <c r="D20" i="5"/>
  <c r="B18" i="9" s="1"/>
  <c r="F18" i="9" s="1"/>
  <c r="D21" i="5"/>
  <c r="B19" i="9" s="1"/>
  <c r="B33" i="9"/>
  <c r="E60" i="9"/>
  <c r="Q60" i="9" s="1"/>
  <c r="D60" i="9"/>
  <c r="C60" i="9"/>
  <c r="E59" i="9"/>
  <c r="Q59" i="9" s="1"/>
  <c r="D59" i="9"/>
  <c r="C59" i="9"/>
  <c r="E58" i="9"/>
  <c r="Q58" i="9" s="1"/>
  <c r="D58" i="9"/>
  <c r="C58" i="9"/>
  <c r="E57" i="9"/>
  <c r="Q57" i="9" s="1"/>
  <c r="D57" i="9"/>
  <c r="C57" i="9"/>
  <c r="E56" i="9"/>
  <c r="Q56" i="9" s="1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32" i="9"/>
  <c r="E33" i="9"/>
  <c r="E34" i="9"/>
  <c r="E35" i="9"/>
  <c r="E36" i="9"/>
  <c r="Q36" i="9" s="1"/>
  <c r="E37" i="9"/>
  <c r="Q37" i="9" s="1"/>
  <c r="E38" i="9"/>
  <c r="Q38" i="9" s="1"/>
  <c r="E39" i="9"/>
  <c r="Q39" i="9" s="1"/>
  <c r="E40" i="9"/>
  <c r="Q40" i="9" s="1"/>
  <c r="E3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A2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B5" i="7"/>
  <c r="B6" i="7" s="1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B18" i="7"/>
  <c r="B23" i="7" s="1"/>
  <c r="B17" i="7"/>
  <c r="B16" i="7"/>
  <c r="B21" i="7" l="1"/>
  <c r="B22" i="7" s="1"/>
  <c r="B53" i="9"/>
  <c r="F53" i="9" s="1"/>
  <c r="B35" i="9"/>
  <c r="F35" i="9" s="1"/>
  <c r="B14" i="9"/>
  <c r="F14" i="9" s="1"/>
  <c r="B12" i="9"/>
  <c r="F12" i="9" s="1"/>
  <c r="B17" i="9"/>
  <c r="F17" i="9" s="1"/>
  <c r="B40" i="9"/>
  <c r="F40" i="9" s="1"/>
  <c r="B16" i="9"/>
  <c r="F16" i="9" s="1"/>
  <c r="B57" i="9"/>
  <c r="F57" i="9" s="1"/>
  <c r="B36" i="9"/>
  <c r="F36" i="9" s="1"/>
  <c r="B15" i="9"/>
  <c r="F15" i="9" s="1"/>
  <c r="B39" i="9"/>
  <c r="F39" i="9" s="1"/>
  <c r="F51" i="9"/>
  <c r="Q51" i="9"/>
  <c r="F52" i="9"/>
  <c r="Q52" i="9"/>
  <c r="Q53" i="9"/>
  <c r="B31" i="9"/>
  <c r="B58" i="9"/>
  <c r="F58" i="9" s="1"/>
  <c r="B32" i="9"/>
  <c r="B10" i="9"/>
  <c r="F10" i="9" s="1"/>
  <c r="B11" i="9"/>
  <c r="F11" i="9" s="1"/>
  <c r="F33" i="9"/>
  <c r="Q33" i="9"/>
  <c r="F55" i="9"/>
  <c r="Q55" i="9"/>
  <c r="B59" i="9"/>
  <c r="F59" i="9" s="1"/>
  <c r="B10" i="7"/>
  <c r="B11" i="7" s="1"/>
  <c r="B60" i="9"/>
  <c r="F60" i="9" s="1"/>
  <c r="Q35" i="9"/>
  <c r="B54" i="9"/>
  <c r="B34" i="9"/>
  <c r="B13" i="9"/>
  <c r="F13" i="9" s="1"/>
  <c r="A23" i="9"/>
  <c r="F19" i="9"/>
  <c r="B24" i="7" l="1"/>
  <c r="B25" i="7" s="1"/>
  <c r="B29" i="7" s="1"/>
  <c r="C22" i="7"/>
  <c r="F31" i="9"/>
  <c r="Q31" i="9"/>
  <c r="F54" i="9"/>
  <c r="Q54" i="9"/>
  <c r="F32" i="9"/>
  <c r="Q32" i="9"/>
  <c r="F34" i="9"/>
  <c r="Q34" i="9"/>
  <c r="A43" i="9"/>
  <c r="A3" i="9" l="1"/>
  <c r="H12" i="9" s="1"/>
  <c r="A24" i="9" l="1"/>
  <c r="G35" i="9" s="1"/>
  <c r="I12" i="9"/>
  <c r="G12" i="9"/>
  <c r="H17" i="9"/>
  <c r="I16" i="9"/>
  <c r="H16" i="9"/>
  <c r="I11" i="9"/>
  <c r="G11" i="9"/>
  <c r="I15" i="9"/>
  <c r="G10" i="9"/>
  <c r="I10" i="9"/>
  <c r="G14" i="9"/>
  <c r="H13" i="9"/>
  <c r="H15" i="9"/>
  <c r="H19" i="9"/>
  <c r="I13" i="9"/>
  <c r="G13" i="9"/>
  <c r="H10" i="9"/>
  <c r="H14" i="9"/>
  <c r="H11" i="9"/>
  <c r="I17" i="9"/>
  <c r="I18" i="9"/>
  <c r="I14" i="9"/>
  <c r="G18" i="9"/>
  <c r="I19" i="9"/>
  <c r="H18" i="9"/>
  <c r="G19" i="9"/>
  <c r="G15" i="9"/>
  <c r="G17" i="9"/>
  <c r="G16" i="9"/>
  <c r="H36" i="9"/>
  <c r="O36" i="9" s="1"/>
  <c r="R33" i="9"/>
  <c r="H33" i="9"/>
  <c r="O33" i="9" s="1"/>
  <c r="G39" i="9"/>
  <c r="R38" i="9"/>
  <c r="R31" i="9"/>
  <c r="H31" i="9" l="1"/>
  <c r="O31" i="9" s="1"/>
  <c r="H32" i="9"/>
  <c r="O32" i="9" s="1"/>
  <c r="G34" i="9"/>
  <c r="N34" i="9" s="1"/>
  <c r="H39" i="9"/>
  <c r="O39" i="9" s="1"/>
  <c r="I39" i="9"/>
  <c r="P39" i="9" s="1"/>
  <c r="R36" i="9"/>
  <c r="J15" i="9"/>
  <c r="R34" i="9"/>
  <c r="G37" i="9"/>
  <c r="N37" i="9" s="1"/>
  <c r="H37" i="9"/>
  <c r="O37" i="9" s="1"/>
  <c r="R32" i="9"/>
  <c r="I36" i="9"/>
  <c r="P36" i="9" s="1"/>
  <c r="I40" i="9"/>
  <c r="P40" i="9" s="1"/>
  <c r="H35" i="9"/>
  <c r="O35" i="9" s="1"/>
  <c r="G33" i="9"/>
  <c r="N33" i="9" s="1"/>
  <c r="H34" i="9"/>
  <c r="O34" i="9" s="1"/>
  <c r="H38" i="9"/>
  <c r="O38" i="9" s="1"/>
  <c r="I31" i="9"/>
  <c r="P31" i="9" s="1"/>
  <c r="H40" i="9"/>
  <c r="O40" i="9" s="1"/>
  <c r="G36" i="9"/>
  <c r="I33" i="9"/>
  <c r="P33" i="9" s="1"/>
  <c r="R39" i="9"/>
  <c r="G31" i="9"/>
  <c r="N31" i="9" s="1"/>
  <c r="I35" i="9"/>
  <c r="P35" i="9" s="1"/>
  <c r="G38" i="9"/>
  <c r="N38" i="9" s="1"/>
  <c r="I38" i="9"/>
  <c r="P38" i="9" s="1"/>
  <c r="A44" i="9"/>
  <c r="R55" i="9" s="1"/>
  <c r="G32" i="9"/>
  <c r="R35" i="9"/>
  <c r="R40" i="9"/>
  <c r="I37" i="9"/>
  <c r="P37" i="9" s="1"/>
  <c r="I34" i="9"/>
  <c r="P34" i="9" s="1"/>
  <c r="I32" i="9"/>
  <c r="P32" i="9" s="1"/>
  <c r="G40" i="9"/>
  <c r="N40" i="9" s="1"/>
  <c r="R37" i="9"/>
  <c r="J12" i="9"/>
  <c r="J13" i="9"/>
  <c r="J17" i="9"/>
  <c r="J18" i="9"/>
  <c r="J16" i="9"/>
  <c r="J19" i="9"/>
  <c r="J11" i="9"/>
  <c r="J14" i="9"/>
  <c r="J10" i="9"/>
  <c r="N35" i="9"/>
  <c r="G56" i="9"/>
  <c r="G59" i="9"/>
  <c r="H51" i="9"/>
  <c r="O51" i="9" s="1"/>
  <c r="N39" i="9"/>
  <c r="R53" i="9" l="1"/>
  <c r="G54" i="9"/>
  <c r="G60" i="9"/>
  <c r="I55" i="9"/>
  <c r="P55" i="9" s="1"/>
  <c r="R59" i="9"/>
  <c r="H59" i="9"/>
  <c r="O59" i="9" s="1"/>
  <c r="J39" i="9"/>
  <c r="G53" i="9"/>
  <c r="N53" i="9" s="1"/>
  <c r="J36" i="9"/>
  <c r="S36" i="9" s="1"/>
  <c r="J35" i="9"/>
  <c r="S35" i="9" s="1"/>
  <c r="R51" i="9"/>
  <c r="H54" i="9"/>
  <c r="O54" i="9" s="1"/>
  <c r="I56" i="9"/>
  <c r="P56" i="9" s="1"/>
  <c r="R57" i="9"/>
  <c r="R54" i="9"/>
  <c r="H53" i="9"/>
  <c r="O53" i="9" s="1"/>
  <c r="G55" i="9"/>
  <c r="N55" i="9" s="1"/>
  <c r="J38" i="9"/>
  <c r="S38" i="9" s="1"/>
  <c r="N36" i="9"/>
  <c r="J32" i="9"/>
  <c r="S32" i="9" s="1"/>
  <c r="G52" i="9"/>
  <c r="N52" i="9" s="1"/>
  <c r="J31" i="9"/>
  <c r="S31" i="9" s="1"/>
  <c r="J33" i="9"/>
  <c r="S33" i="9" s="1"/>
  <c r="R56" i="9"/>
  <c r="G58" i="9"/>
  <c r="R58" i="9"/>
  <c r="I60" i="9"/>
  <c r="P60" i="9" s="1"/>
  <c r="J40" i="9"/>
  <c r="S40" i="9" s="1"/>
  <c r="I59" i="9"/>
  <c r="P59" i="9" s="1"/>
  <c r="R60" i="9"/>
  <c r="I52" i="9"/>
  <c r="P52" i="9" s="1"/>
  <c r="H55" i="9"/>
  <c r="O55" i="9" s="1"/>
  <c r="N32" i="9"/>
  <c r="G51" i="9"/>
  <c r="N51" i="9" s="1"/>
  <c r="H57" i="9"/>
  <c r="O57" i="9" s="1"/>
  <c r="H56" i="9"/>
  <c r="O56" i="9" s="1"/>
  <c r="J37" i="9"/>
  <c r="S37" i="9" s="1"/>
  <c r="S39" i="9"/>
  <c r="I51" i="9"/>
  <c r="P51" i="9" s="1"/>
  <c r="I53" i="9"/>
  <c r="P53" i="9" s="1"/>
  <c r="H58" i="9"/>
  <c r="O58" i="9" s="1"/>
  <c r="I58" i="9"/>
  <c r="P58" i="9" s="1"/>
  <c r="I54" i="9"/>
  <c r="P54" i="9" s="1"/>
  <c r="R52" i="9"/>
  <c r="H60" i="9"/>
  <c r="O60" i="9" s="1"/>
  <c r="H52" i="9"/>
  <c r="O52" i="9" s="1"/>
  <c r="J34" i="9"/>
  <c r="S34" i="9" s="1"/>
  <c r="I57" i="9"/>
  <c r="P57" i="9" s="1"/>
  <c r="G57" i="9"/>
  <c r="J20" i="9"/>
  <c r="N54" i="9"/>
  <c r="N60" i="9"/>
  <c r="N59" i="9"/>
  <c r="N56" i="9"/>
  <c r="J55" i="9" l="1"/>
  <c r="S55" i="9" s="1"/>
  <c r="S41" i="9"/>
  <c r="J51" i="9"/>
  <c r="S51" i="9" s="1"/>
  <c r="J52" i="9"/>
  <c r="S52" i="9" s="1"/>
  <c r="J58" i="9"/>
  <c r="S58" i="9" s="1"/>
  <c r="J54" i="9"/>
  <c r="S54" i="9" s="1"/>
  <c r="J41" i="9"/>
  <c r="J59" i="9"/>
  <c r="S59" i="9" s="1"/>
  <c r="J57" i="9"/>
  <c r="S57" i="9" s="1"/>
  <c r="N57" i="9"/>
  <c r="J60" i="9"/>
  <c r="S60" i="9" s="1"/>
  <c r="N58" i="9"/>
  <c r="J56" i="9"/>
  <c r="S56" i="9" s="1"/>
  <c r="J53" i="9"/>
  <c r="S53" i="9" s="1"/>
  <c r="J61" i="9" l="1"/>
  <c r="S61" i="9"/>
</calcChain>
</file>

<file path=xl/sharedStrings.xml><?xml version="1.0" encoding="utf-8"?>
<sst xmlns="http://schemas.openxmlformats.org/spreadsheetml/2006/main" count="1354" uniqueCount="262">
  <si>
    <t>Yes</t>
  </si>
  <si>
    <t>No</t>
  </si>
  <si>
    <t>Green</t>
  </si>
  <si>
    <t>Yellow</t>
  </si>
  <si>
    <t>Current max</t>
  </si>
  <si>
    <t>New max</t>
  </si>
  <si>
    <t>Essential</t>
  </si>
  <si>
    <t>Enhanced</t>
  </si>
  <si>
    <t xml:space="preserve">Current rate Single monthly </t>
  </si>
  <si>
    <t>Input</t>
  </si>
  <si>
    <t>Drug max</t>
  </si>
  <si>
    <t>adjustement</t>
  </si>
  <si>
    <t>Atlantic</t>
  </si>
  <si>
    <t>Ontario</t>
  </si>
  <si>
    <t>Quebec</t>
  </si>
  <si>
    <t xml:space="preserve">Province </t>
  </si>
  <si>
    <t>Adjusted rate</t>
  </si>
  <si>
    <t>ratio</t>
  </si>
  <si>
    <t xml:space="preserve">Bucket </t>
  </si>
  <si>
    <t>No cap</t>
  </si>
  <si>
    <t>Average</t>
  </si>
  <si>
    <t>Green rate</t>
  </si>
  <si>
    <t>Employee name</t>
  </si>
  <si>
    <t xml:space="preserve">Yes/No </t>
  </si>
  <si>
    <t>Province</t>
  </si>
  <si>
    <t>Age</t>
  </si>
  <si>
    <t>Bucket calculation</t>
  </si>
  <si>
    <t>Step 1</t>
  </si>
  <si>
    <t>Average age</t>
  </si>
  <si>
    <t>Bucket</t>
  </si>
  <si>
    <t>Yellow bucket override flag</t>
  </si>
  <si>
    <t>Step 2</t>
  </si>
  <si>
    <t>Comparison with Green rates</t>
  </si>
  <si>
    <t>QF Adjustements</t>
  </si>
  <si>
    <t>Final Bucket</t>
  </si>
  <si>
    <t>Step 3</t>
  </si>
  <si>
    <t>Step 4</t>
  </si>
  <si>
    <t>Past experience</t>
  </si>
  <si>
    <t>Does the group have past insurance</t>
  </si>
  <si>
    <t>Health Status</t>
  </si>
  <si>
    <t>Dental Status</t>
  </si>
  <si>
    <t>Annual Salary</t>
  </si>
  <si>
    <t>Health/Dental status</t>
  </si>
  <si>
    <t>Single</t>
  </si>
  <si>
    <t>Family</t>
  </si>
  <si>
    <t>Waive</t>
  </si>
  <si>
    <t>Region</t>
  </si>
  <si>
    <t>MNEMONIC-Benefit</t>
  </si>
  <si>
    <t>Benefit</t>
  </si>
  <si>
    <t>Plan</t>
  </si>
  <si>
    <t>FC</t>
  </si>
  <si>
    <t>2026 Rate              Only 1 Certificate</t>
  </si>
  <si>
    <t>2026 Rate               2+ certificates</t>
  </si>
  <si>
    <t>Key</t>
  </si>
  <si>
    <t>CHLTH</t>
  </si>
  <si>
    <t>Health</t>
  </si>
  <si>
    <t>Entry</t>
  </si>
  <si>
    <t>AtlanticGreenHealthEntrySingle</t>
  </si>
  <si>
    <t>OntarioGreenHealthEntrySingle</t>
  </si>
  <si>
    <t>QuebecGreenHealthEntrySingle</t>
  </si>
  <si>
    <t>AtlanticGreenHealthEntryFamily</t>
  </si>
  <si>
    <t>OntarioGreenHealthEntryFamily</t>
  </si>
  <si>
    <t>QuebecGreenHealthEntryFamily</t>
  </si>
  <si>
    <t>AtlanticGreenHealthEssentialSingle</t>
  </si>
  <si>
    <t>OntarioGreenHealthEssentialSingle</t>
  </si>
  <si>
    <t>QuebecGreenHealthEssentialSingle</t>
  </si>
  <si>
    <t>AtlanticGreenHealthEssentialFamily</t>
  </si>
  <si>
    <t>OntarioGreenHealthEssentialFamily</t>
  </si>
  <si>
    <t>QuebecGreenHealthEssentialFamily</t>
  </si>
  <si>
    <t>AtlanticGreenHealthEnhancedSingle</t>
  </si>
  <si>
    <t>OntarioGreenHealthEnhancedSingle</t>
  </si>
  <si>
    <t>QuebecGreenHealthEnhancedSingle</t>
  </si>
  <si>
    <t>AtlanticGreenHealthEnhancedFamily</t>
  </si>
  <si>
    <t>OntarioGreenHealthEnhancedFamily</t>
  </si>
  <si>
    <t>QuebecGreenHealthEnhancedFamily</t>
  </si>
  <si>
    <t>AtlanticYellowHealthEntrySingle</t>
  </si>
  <si>
    <t>AtlanticYellowHealthEntryFamily</t>
  </si>
  <si>
    <t>AtlanticYellowHealthEssentialSingle</t>
  </si>
  <si>
    <t>AtlanticYellowHealthEssentialFamily</t>
  </si>
  <si>
    <t>AtlanticYellowHealthEnhancedSingle</t>
  </si>
  <si>
    <t>AtlanticYellowHealthEnhancedFamily</t>
  </si>
  <si>
    <t>OntarioYellowHealthEntrySingle</t>
  </si>
  <si>
    <t>OntarioYellowHealthEntryFamily</t>
  </si>
  <si>
    <t>OntarioYellowHealthEssentialSingle</t>
  </si>
  <si>
    <t>OntarioYellowHealthEssentialFamily</t>
  </si>
  <si>
    <t>OntarioYellowHealthEnhancedSingle</t>
  </si>
  <si>
    <t>OntarioYellowHealthEnhancedFamily</t>
  </si>
  <si>
    <t>QuebecYellowHealthEntrySingle</t>
  </si>
  <si>
    <t>QuebecYellowHealthEntryFamily</t>
  </si>
  <si>
    <t>QuebecYellowHealthEssentialSingle</t>
  </si>
  <si>
    <t>QuebecYellowHealthEssentialFamily</t>
  </si>
  <si>
    <t>QuebecYellowHealthEnhancedSingle</t>
  </si>
  <si>
    <t>QuebecYellowHealthEnhancedFamily</t>
  </si>
  <si>
    <t>OOP</t>
  </si>
  <si>
    <t>Travel</t>
  </si>
  <si>
    <t>AtlanticGreenTravelEntrySingle</t>
  </si>
  <si>
    <t>AtlanticGreenTravelEntryFamily</t>
  </si>
  <si>
    <t>AtlanticGreenTravelEssentialSingle</t>
  </si>
  <si>
    <t>AtlanticGreenTravelEssentialFamily</t>
  </si>
  <si>
    <t>AtlanticGreenTravelEnhancedSingle</t>
  </si>
  <si>
    <t>AtlanticGreenTravelEnhancedFamily</t>
  </si>
  <si>
    <t>OntarioGreenTravelEntrySingle</t>
  </si>
  <si>
    <t>OntarioGreenTravelEntryFamily</t>
  </si>
  <si>
    <t>OntarioGreenTravelEssentialSingle</t>
  </si>
  <si>
    <t>OntarioGreenTravelEssentialFamily</t>
  </si>
  <si>
    <t>OntarioGreenTravelEnhancedSingle</t>
  </si>
  <si>
    <t>OntarioGreenTravelEnhancedFamily</t>
  </si>
  <si>
    <t>QuebecGreenTravelEntrySingle</t>
  </si>
  <si>
    <t>QuebecGreenTravelEntryFamily</t>
  </si>
  <si>
    <t>QuebecGreenTravelEssentialSingle</t>
  </si>
  <si>
    <t>QuebecGreenTravelEssentialFamily</t>
  </si>
  <si>
    <t>QuebecGreenTravelEnhancedSingle</t>
  </si>
  <si>
    <t>QuebecGreenTravelEnhancedFamily</t>
  </si>
  <si>
    <t>AtlanticYellowTravelEntrySingle</t>
  </si>
  <si>
    <t>AtlanticYellowTravelEntryFamily</t>
  </si>
  <si>
    <t>AtlanticYellowTravelEssentialSingle</t>
  </si>
  <si>
    <t>AtlanticYellowTravelEssentialFamily</t>
  </si>
  <si>
    <t>AtlanticYellowTravelEnhancedSingle</t>
  </si>
  <si>
    <t>AtlanticYellowTravelEnhancedFamily</t>
  </si>
  <si>
    <t>OntarioYellowTravelEntrySingle</t>
  </si>
  <si>
    <t>OntarioYellowTravelEntryFamily</t>
  </si>
  <si>
    <t>OntarioYellowTravelEssentialSingle</t>
  </si>
  <si>
    <t>OntarioYellowTravelEssentialFamily</t>
  </si>
  <si>
    <t>OntarioYellowTravelEnhancedSingle</t>
  </si>
  <si>
    <t>OntarioYellowTravelEnhancedFamily</t>
  </si>
  <si>
    <t>QuebecYellowTravelEntrySingle</t>
  </si>
  <si>
    <t>QuebecYellowTravelEntryFamily</t>
  </si>
  <si>
    <t>QuebecYellowTravelEssentialSingle</t>
  </si>
  <si>
    <t>QuebecYellowTravelEssentialFamily</t>
  </si>
  <si>
    <t>QuebecYellowTravelEnhancedSingle</t>
  </si>
  <si>
    <t>QuebecYellowTravelEnhancedFamily</t>
  </si>
  <si>
    <t>DNTL</t>
  </si>
  <si>
    <t>Dental</t>
  </si>
  <si>
    <t>AtlanticGreenDentalEntrySingle</t>
  </si>
  <si>
    <t>AtlanticGreenDentalEntryFamily</t>
  </si>
  <si>
    <t>AtlanticGreenDentalEssentialSingle</t>
  </si>
  <si>
    <t>AtlanticGreenDentalEssentialFamily</t>
  </si>
  <si>
    <t>AtlanticGreenDentalEnhancedSingle</t>
  </si>
  <si>
    <t>AtlanticGreenDentalEnhancedFamily</t>
  </si>
  <si>
    <t>OntarioGreenDentalEntrySingle</t>
  </si>
  <si>
    <t>OntarioGreenDentalEntryFamily</t>
  </si>
  <si>
    <t>OntarioGreenDentalEssentialSingle</t>
  </si>
  <si>
    <t>OntarioGreenDentalEssentialFamily</t>
  </si>
  <si>
    <t>OntarioGreenDentalEnhancedSingle</t>
  </si>
  <si>
    <t>OntarioGreenDentalEnhancedFamily</t>
  </si>
  <si>
    <t>QuebecGreenDentalEntrySingle</t>
  </si>
  <si>
    <t>QuebecGreenDentalEntryFamily</t>
  </si>
  <si>
    <t>QuebecGreenDentalEssentialSingle</t>
  </si>
  <si>
    <t>QuebecGreenDentalEssentialFamily</t>
  </si>
  <si>
    <t>QuebecGreenDentalEnhancedSingle</t>
  </si>
  <si>
    <t>QuebecGreenDentalEnhancedFamily</t>
  </si>
  <si>
    <t>AtlanticYellowDentalEntrySingle</t>
  </si>
  <si>
    <t>AtlanticYellowDentalEntryFamily</t>
  </si>
  <si>
    <t>AtlanticYellowDentalEssentialSingle</t>
  </si>
  <si>
    <t>AtlanticYellowDentalEssentialFamily</t>
  </si>
  <si>
    <t>AtlanticYellowDentalEnhancedSingle</t>
  </si>
  <si>
    <t>AtlanticYellowDentalEnhancedFamily</t>
  </si>
  <si>
    <t>OntarioYellowDentalEntrySingle</t>
  </si>
  <si>
    <t>OntarioYellowDentalEntryFamily</t>
  </si>
  <si>
    <t>OntarioYellowDentalEssentialSingle</t>
  </si>
  <si>
    <t>OntarioYellowDentalEssentialFamily</t>
  </si>
  <si>
    <t>OntarioYellowDentalEnhancedSingle</t>
  </si>
  <si>
    <t>OntarioYellowDentalEnhancedFamily</t>
  </si>
  <si>
    <t>QuebecYellowDentalEntrySingle</t>
  </si>
  <si>
    <t>QuebecYellowDentalEntryFamily</t>
  </si>
  <si>
    <t>QuebecYellowDentalEssentialSingle</t>
  </si>
  <si>
    <t>QuebecYellowDentalEssentialFamily</t>
  </si>
  <si>
    <t>QuebecYellowDentalEnhancedSingle</t>
  </si>
  <si>
    <t>QuebecYellowDentalEnhancedFamily</t>
  </si>
  <si>
    <t>Life</t>
  </si>
  <si>
    <t>Basic Life</t>
  </si>
  <si>
    <t>AtlanticGreenBasic LifeEntrySingle</t>
  </si>
  <si>
    <t>AtlanticGreenBasic LifeEssentialSingle</t>
  </si>
  <si>
    <t>AtlanticGreenBasic LifeEnhancedSingle</t>
  </si>
  <si>
    <t>OntarioGreenBasic LifeEntrySingle</t>
  </si>
  <si>
    <t>OntarioGreenBasic LifeEssentialSingle</t>
  </si>
  <si>
    <t>OntarioGreenBasic LifeEnhancedSingle</t>
  </si>
  <si>
    <t>QuebecGreenBasic LifeEntrySingle</t>
  </si>
  <si>
    <t>QuebecGreenBasic LifeEssentialSingle</t>
  </si>
  <si>
    <t>QuebecGreenBasic LifeEnhancedSingle</t>
  </si>
  <si>
    <t>AtlanticYellowBasic LifeEntrySingle</t>
  </si>
  <si>
    <t>AtlanticYellowBasic LifeEssentialSingle</t>
  </si>
  <si>
    <t>AtlanticYellowBasic LifeEnhancedSingle</t>
  </si>
  <si>
    <t>OntarioYellowBasic LifeEntrySingle</t>
  </si>
  <si>
    <t>OntarioYellowBasic LifeEssentialSingle</t>
  </si>
  <si>
    <t>OntarioYellowBasic LifeEnhancedSingle</t>
  </si>
  <si>
    <t>QuebecYellowBasic LifeEntrySingle</t>
  </si>
  <si>
    <t>QuebecYellowBasic LifeEssentialSingle</t>
  </si>
  <si>
    <t>QuebecYellowBasic LifeEnhancedSingle</t>
  </si>
  <si>
    <t>Dep</t>
  </si>
  <si>
    <t>Dependent Life</t>
  </si>
  <si>
    <t>AtlanticGreenDependent LifeEntryFamily</t>
  </si>
  <si>
    <t>AtlanticGreenDependent LifeEssentialFamily</t>
  </si>
  <si>
    <t>AtlanticGreenDependent LifeEnhancedFamily</t>
  </si>
  <si>
    <t>OntarioGreenDependent LifeEntryFamily</t>
  </si>
  <si>
    <t>OntarioGreenDependent LifeEssentialFamily</t>
  </si>
  <si>
    <t>OntarioGreenDependent LifeEnhancedFamily</t>
  </si>
  <si>
    <t>QuebecGreenDependent LifeEntryFamily</t>
  </si>
  <si>
    <t>QuebecGreenDependent LifeEssentialFamily</t>
  </si>
  <si>
    <t>QuebecGreenDependent LifeEnhancedFamily</t>
  </si>
  <si>
    <t>AtlanticYellowDependent LifeEntryFamily</t>
  </si>
  <si>
    <t>AtlanticYellowDependent LifeEssentialFamily</t>
  </si>
  <si>
    <t>AtlanticYellowDependent LifeEnhancedFamily</t>
  </si>
  <si>
    <t>OntarioYellowDependent LifeEntryFamily</t>
  </si>
  <si>
    <t>OntarioYellowDependent LifeEssentialFamily</t>
  </si>
  <si>
    <t>OntarioYellowDependent LifeEnhancedFamily</t>
  </si>
  <si>
    <t>QuebecYellowDependent LifeEntryFamily</t>
  </si>
  <si>
    <t>QuebecYellowDependent LifeEssentialFamily</t>
  </si>
  <si>
    <t>QuebecYellowDependent LifeEnhancedFamily</t>
  </si>
  <si>
    <t>ADD</t>
  </si>
  <si>
    <t>AtlanticGreenADDEntrySingle</t>
  </si>
  <si>
    <t>AtlanticGreenADDEssentialSingle</t>
  </si>
  <si>
    <t>AtlanticGreenADDEnhancedSingle</t>
  </si>
  <si>
    <t>OntarioGreenADDEntrySingle</t>
  </si>
  <si>
    <t>OntarioGreenADDEssentialSingle</t>
  </si>
  <si>
    <t>OntarioGreenADDEnhancedSingle</t>
  </si>
  <si>
    <t>QuebecGreenADDEntrySingle</t>
  </si>
  <si>
    <t>QuebecGreenADDEssentialSingle</t>
  </si>
  <si>
    <t>QuebecGreenADDEnhancedSingle</t>
  </si>
  <si>
    <t>AtlanticYellowADDEntrySingle</t>
  </si>
  <si>
    <t>AtlanticYellowADDEssentialSingle</t>
  </si>
  <si>
    <t>AtlanticYellowADDEnhancedSingle</t>
  </si>
  <si>
    <t>OntarioYellowADDEntrySingle</t>
  </si>
  <si>
    <t>OntarioYellowADDEssentialSingle</t>
  </si>
  <si>
    <t>OntarioYellowADDEnhancedSingle</t>
  </si>
  <si>
    <t>QuebecYellowADDEntrySingle</t>
  </si>
  <si>
    <t>QuebecYellowADDEssentialSingle</t>
  </si>
  <si>
    <t>QuebecYellowADDEnhancedSingle</t>
  </si>
  <si>
    <t>LTD</t>
  </si>
  <si>
    <t>AtlanticGreenLTDEssentialSingle</t>
  </si>
  <si>
    <t>AtlanticGreenLTDEnhancedSingle</t>
  </si>
  <si>
    <t>OntarioGreenLTDEssentialSingle</t>
  </si>
  <si>
    <t>OntarioGreenLTDEnhancedSingle</t>
  </si>
  <si>
    <t>QuebecGreenLTDEssentialSingle</t>
  </si>
  <si>
    <t>QuebecGreenLTDEnhancedSingle</t>
  </si>
  <si>
    <t>AtlanticYellowLTDEssentialSingle</t>
  </si>
  <si>
    <t>AtlanticYellowLTDEnhancedSingle</t>
  </si>
  <si>
    <t>OntarioYellowLTDEssentialSingle</t>
  </si>
  <si>
    <t>OntarioYellowLTDEnhancedSingle</t>
  </si>
  <si>
    <t>QuebecYellowLTDEssentialSingle</t>
  </si>
  <si>
    <t>QuebecYellowLTDEnhancedSingle</t>
  </si>
  <si>
    <t>Total Monthly</t>
  </si>
  <si>
    <t>Volume Life</t>
  </si>
  <si>
    <t>Entry Estimate Premium</t>
  </si>
  <si>
    <t>Essential Estimate Premium without LTD</t>
  </si>
  <si>
    <t>LTD Volume</t>
  </si>
  <si>
    <t>Salary</t>
  </si>
  <si>
    <t>Essential Estimate Premium with LTD</t>
  </si>
  <si>
    <t>Enhanced Estimate Premium without LTD</t>
  </si>
  <si>
    <t>Enhanced Estimate Premium with LTD</t>
  </si>
  <si>
    <t>Group Total</t>
  </si>
  <si>
    <t>Adjustment ATL</t>
  </si>
  <si>
    <t>Adjustment ONT</t>
  </si>
  <si>
    <t>Does the group currently have health insurance? If no, skip to Q2.</t>
  </si>
  <si>
    <t>     i.   What is the most recent renewal health rate for a single cardholder?</t>
  </si>
  <si>
    <t>     ii.  Does the group have an annual per member drug maximum?</t>
  </si>
  <si>
    <t>     iii. If yes, what is the annual drug maximum per member?</t>
  </si>
  <si>
    <t>In which region is the head office located?</t>
  </si>
  <si>
    <t>DOB (YYYY-MM-DD)</t>
  </si>
  <si>
    <t>Desired effective date  (YYYY-MM-DD) :</t>
  </si>
  <si>
    <t>Enhanced Green 2025</t>
  </si>
  <si>
    <t>New group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</si>
</sst>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&quot;$&quot;#,##0"/>
    <numFmt numFmtId="166" formatCode="#,##0.000000000_);\(#,##0.000000000\)"/>
    <numFmt numFmtId="167" formatCode="_ * #,##0.00_)\ _$_ ;_ * \(#,##0.00\)\ _$_ ;_ * &quot;-&quot;??_)\ _$_ ;_ @_ "/>
    <numFmt numFmtId="168" formatCode="_(* #,##0.000_);_(* \(#,##0.000\);_(* &quot;-&quot;??_);_(@_)"/>
    <numFmt numFmtId="169" formatCode="_(* #,##0.0000_);_(* \(#,##0.0000\);_(* &quot;-&quot;??_);_(@_)"/>
    <numFmt numFmtId="170" formatCode="_ * #,##0.0000_)\ _$_ ;_ * \(#,##0.0000\)\ _$_ ;_ * &quot;-&quot;????_)\ _$_ ;_ @_ "/>
    <numFmt numFmtId="171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Times New Roman"/>
      <family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u/>
      <sz val="15"/>
      <name val="Times New Roman"/>
      <family val="1"/>
    </font>
    <font>
      <sz val="9"/>
      <name val="Segoe UI"/>
      <family val="2"/>
      <charset val="1"/>
    </font>
    <font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>
      <alignment horizontal="centerContinuous"/>
    </xf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1" applyNumberFormat="1" applyFont="1" applyFill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0" fillId="2" borderId="2" xfId="0" applyFill="1" applyBorder="1"/>
    <xf numFmtId="0" fontId="0" fillId="2" borderId="3" xfId="0" applyFill="1" applyBorder="1"/>
    <xf numFmtId="164" fontId="0" fillId="0" borderId="0" xfId="0" applyNumberFormat="1"/>
    <xf numFmtId="0" fontId="0" fillId="3" borderId="0" xfId="0" applyFill="1"/>
    <xf numFmtId="14" fontId="0" fillId="0" borderId="0" xfId="0" applyNumberFormat="1"/>
    <xf numFmtId="0" fontId="2" fillId="4" borderId="0" xfId="0" applyFont="1" applyFill="1"/>
    <xf numFmtId="0" fontId="0" fillId="4" borderId="0" xfId="0" applyFill="1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/>
    </xf>
    <xf numFmtId="0" fontId="2" fillId="8" borderId="0" xfId="0" applyFont="1" applyFill="1"/>
    <xf numFmtId="0" fontId="0" fillId="8" borderId="0" xfId="0" applyFill="1"/>
    <xf numFmtId="166" fontId="0" fillId="0" borderId="0" xfId="0" applyNumberFormat="1"/>
    <xf numFmtId="167" fontId="0" fillId="0" borderId="0" xfId="0" applyNumberFormat="1"/>
    <xf numFmtId="0" fontId="11" fillId="0" borderId="4" xfId="0" applyFont="1" applyBorder="1"/>
    <xf numFmtId="43" fontId="11" fillId="0" borderId="4" xfId="2" applyFont="1" applyBorder="1" applyAlignment="1">
      <alignment horizontal="center" wrapText="1"/>
    </xf>
    <xf numFmtId="43" fontId="11" fillId="0" borderId="4" xfId="2" applyFont="1" applyBorder="1" applyAlignment="1">
      <alignment horizontal="center" vertical="center" wrapText="1"/>
    </xf>
    <xf numFmtId="43" fontId="11" fillId="0" borderId="5" xfId="2" applyFont="1" applyFill="1" applyBorder="1" applyAlignment="1">
      <alignment horizontal="center" wrapText="1"/>
    </xf>
    <xf numFmtId="0" fontId="0" fillId="5" borderId="4" xfId="0" applyFill="1" applyBorder="1"/>
    <xf numFmtId="43" fontId="13" fillId="5" borderId="4" xfId="2" applyFont="1" applyFill="1" applyBorder="1"/>
    <xf numFmtId="168" fontId="13" fillId="5" borderId="4" xfId="2" applyNumberFormat="1" applyFont="1" applyFill="1" applyBorder="1"/>
    <xf numFmtId="0" fontId="0" fillId="7" borderId="4" xfId="0" applyFill="1" applyBorder="1"/>
    <xf numFmtId="43" fontId="13" fillId="7" borderId="4" xfId="2" applyFont="1" applyFill="1" applyBorder="1"/>
    <xf numFmtId="169" fontId="13" fillId="5" borderId="4" xfId="2" applyNumberFormat="1" applyFont="1" applyFill="1" applyBorder="1"/>
    <xf numFmtId="169" fontId="13" fillId="7" borderId="4" xfId="2" applyNumberFormat="1" applyFont="1" applyFill="1" applyBorder="1"/>
    <xf numFmtId="0" fontId="0" fillId="0" borderId="4" xfId="0" applyBorder="1"/>
    <xf numFmtId="170" fontId="0" fillId="0" borderId="0" xfId="0" applyNumberFormat="1"/>
    <xf numFmtId="0" fontId="0" fillId="9" borderId="4" xfId="0" applyFill="1" applyBorder="1"/>
    <xf numFmtId="0" fontId="2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1" borderId="4" xfId="0" applyFill="1" applyBorder="1"/>
    <xf numFmtId="0" fontId="3" fillId="6" borderId="4" xfId="0" applyFont="1" applyFill="1" applyBorder="1"/>
    <xf numFmtId="0" fontId="2" fillId="11" borderId="6" xfId="0" applyFont="1" applyFill="1" applyBorder="1"/>
    <xf numFmtId="0" fontId="2" fillId="10" borderId="7" xfId="0" applyFont="1" applyFill="1" applyBorder="1"/>
    <xf numFmtId="171" fontId="0" fillId="0" borderId="4" xfId="0" applyNumberFormat="1" applyBorder="1"/>
    <xf numFmtId="171" fontId="2" fillId="11" borderId="8" xfId="0" applyNumberFormat="1" applyFont="1" applyFill="1" applyBorder="1"/>
    <xf numFmtId="171" fontId="2" fillId="11" borderId="7" xfId="0" applyNumberFormat="1" applyFont="1" applyFill="1" applyBorder="1"/>
    <xf numFmtId="165" fontId="0" fillId="0" borderId="4" xfId="0" applyNumberFormat="1" applyBorder="1"/>
    <xf numFmtId="0" fontId="14" fillId="0" borderId="4" xfId="0" applyFont="1" applyBorder="1" applyAlignment="1">
      <alignment vertical="center" wrapText="1"/>
    </xf>
    <xf numFmtId="14" fontId="0" fillId="0" borderId="4" xfId="0" applyNumberFormat="1" applyBorder="1"/>
    <xf numFmtId="0" fontId="2" fillId="8" borderId="0" xfId="0" applyFont="1" applyFill="1" applyAlignment="1">
      <alignment horizontal="center"/>
    </xf>
  </cellXfs>
  <cellStyles count="7">
    <cellStyle name="Comma" xfId="2" builtinId="3"/>
    <cellStyle name="Comma 2" xfId="6" xr:uid="{1DDBB7BB-7AE0-47A6-A01E-80026C0D8EE7}"/>
    <cellStyle name="Normal" xfId="0" builtinId="0"/>
    <cellStyle name="Normal 2" xfId="3" xr:uid="{25E217F0-4911-455F-98D5-F455DB8FD2CF}"/>
    <cellStyle name="Normal 3" xfId="4" xr:uid="{62023DC3-10A6-42C7-815B-63DD8D76D261}"/>
    <cellStyle name="Percent" xfId="1" builtinId="5"/>
    <cellStyle name="Titre 1" xfId="5" xr:uid="{1A46312F-1E95-4353-8363-788FA7060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avie.sharepoint.com/sites/MBCBDASMA/Shared%20Documents/Projects/BSB/Renewal/Small%20Pool%20Renewal%202026/New%20Strategy%20for%202026/Quick%20Factor%202.8.9%20-%202025-09-05.xlsm" TargetMode="External"/><Relationship Id="rId1" Type="http://schemas.openxmlformats.org/officeDocument/2006/relationships/externalLinkPath" Target="Quick%20Factor%202.8.9%20-%202025-09-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Sheet Selection"/>
      <sheetName val="EHB Core"/>
      <sheetName val="Main"/>
      <sheetName val="Factors"/>
      <sheetName val="Tables"/>
      <sheetName val="Dental Rates"/>
      <sheetName val="Lists"/>
      <sheetName val="Life Lines"/>
      <sheetName val="Health &amp; Dental"/>
      <sheetName val="Waiving Ded"/>
      <sheetName val="Mental Health"/>
      <sheetName val="Dental basic&amp;major factors"/>
      <sheetName val="Optional Wellness"/>
      <sheetName val="Cannabis"/>
      <sheetName val="Misc Factors"/>
      <sheetName val="Sales Factors"/>
      <sheetName val="Flex Plan"/>
      <sheetName val="Anti-Selection"/>
      <sheetName val="FERT and Family Building Block"/>
      <sheetName val="Saves"/>
      <sheetName val="Base Rates"/>
      <sheetName val="Language"/>
      <sheetName val="Parameters"/>
      <sheetName val="Deductibles"/>
      <sheetName val="EHB"/>
      <sheetName val="Vision"/>
      <sheetName val="Drug"/>
      <sheetName val="Total Health (EHB+Drugs)"/>
      <sheetName val="Dental"/>
      <sheetName val="Exp. Drug"/>
      <sheetName val="Exp. EHB"/>
      <sheetName val="Exp. Vision"/>
      <sheetName val="Exp. Dental"/>
      <sheetName val="Queries"/>
      <sheetName val="Test Factors"/>
      <sheetName val="Test Factor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3">
          <cell r="H63" t="str">
            <v>None</v>
          </cell>
        </row>
        <row r="64">
          <cell r="H64" t="str">
            <v>$500</v>
          </cell>
        </row>
        <row r="65">
          <cell r="H65" t="str">
            <v>$750</v>
          </cell>
        </row>
        <row r="66">
          <cell r="H66" t="str">
            <v>$1,000</v>
          </cell>
        </row>
        <row r="67">
          <cell r="H67" t="str">
            <v>$1,500</v>
          </cell>
        </row>
        <row r="68">
          <cell r="H68" t="str">
            <v>$2,000</v>
          </cell>
        </row>
        <row r="69">
          <cell r="H69" t="str">
            <v>$2,500</v>
          </cell>
        </row>
        <row r="70">
          <cell r="H70" t="str">
            <v>$3,000</v>
          </cell>
        </row>
        <row r="71">
          <cell r="H71" t="str">
            <v>$4,000</v>
          </cell>
        </row>
        <row r="72">
          <cell r="F72" t="str">
            <v>None</v>
          </cell>
          <cell r="H72" t="str">
            <v>$5,000</v>
          </cell>
        </row>
        <row r="73">
          <cell r="H73" t="str">
            <v>$6,000</v>
          </cell>
        </row>
        <row r="74">
          <cell r="H74" t="str">
            <v>$7,000</v>
          </cell>
        </row>
        <row r="75">
          <cell r="H75" t="str">
            <v>$7,500</v>
          </cell>
        </row>
        <row r="76">
          <cell r="H76" t="str">
            <v>$8,000</v>
          </cell>
        </row>
        <row r="77">
          <cell r="H77" t="str">
            <v>$9,000</v>
          </cell>
        </row>
        <row r="78">
          <cell r="H78" t="str">
            <v>$10,000</v>
          </cell>
        </row>
        <row r="79">
          <cell r="H79" t="str">
            <v>$15,000</v>
          </cell>
        </row>
        <row r="80">
          <cell r="H80" t="str">
            <v>$20,000</v>
          </cell>
        </row>
        <row r="81">
          <cell r="H81" t="str">
            <v>$25,000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5">
          <cell r="E35" t="str">
            <v>No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89EA-410B-4E26-8BDB-B8738F6F7AC0}">
  <dimension ref="A1:H21"/>
  <sheetViews>
    <sheetView tabSelected="1" workbookViewId="0">
      <selection activeCell="C8" sqref="C8"/>
    </sheetView>
  </sheetViews>
  <sheetFormatPr defaultRowHeight="14.5" x14ac:dyDescent="0.35"/>
  <cols>
    <col min="2" max="2" width="75.1796875" customWidth="1"/>
    <col min="3" max="3" width="28.54296875" customWidth="1"/>
    <col min="4" max="7" width="19.54296875" customWidth="1"/>
  </cols>
  <sheetData>
    <row r="1" spans="1:8" x14ac:dyDescent="0.35">
      <c r="A1" s="12"/>
      <c r="B1" s="12"/>
      <c r="C1" s="12"/>
    </row>
    <row r="2" spans="1:8" x14ac:dyDescent="0.35">
      <c r="A2" s="35">
        <v>1</v>
      </c>
      <c r="B2" s="50" t="s">
        <v>253</v>
      </c>
      <c r="C2" s="35"/>
    </row>
    <row r="3" spans="1:8" x14ac:dyDescent="0.35">
      <c r="A3" s="35"/>
      <c r="B3" s="50" t="s">
        <v>254</v>
      </c>
      <c r="C3" s="35"/>
    </row>
    <row r="4" spans="1:8" x14ac:dyDescent="0.35">
      <c r="A4" s="35"/>
      <c r="B4" s="50" t="s">
        <v>255</v>
      </c>
      <c r="C4" s="35"/>
    </row>
    <row r="5" spans="1:8" x14ac:dyDescent="0.35">
      <c r="A5" s="35"/>
      <c r="B5" s="50" t="s">
        <v>256</v>
      </c>
      <c r="C5" s="35"/>
    </row>
    <row r="6" spans="1:8" x14ac:dyDescent="0.35">
      <c r="A6" s="50">
        <v>2</v>
      </c>
      <c r="B6" s="50" t="s">
        <v>257</v>
      </c>
      <c r="C6" s="35"/>
    </row>
    <row r="7" spans="1:8" x14ac:dyDescent="0.35">
      <c r="A7" s="50">
        <v>3</v>
      </c>
      <c r="B7" s="50" t="s">
        <v>259</v>
      </c>
      <c r="C7" s="51"/>
    </row>
    <row r="11" spans="1:8" s="18" customFormat="1" x14ac:dyDescent="0.35">
      <c r="A11" s="17"/>
      <c r="B11" s="17" t="s">
        <v>22</v>
      </c>
      <c r="C11" s="19" t="s">
        <v>258</v>
      </c>
      <c r="D11" s="19" t="s">
        <v>25</v>
      </c>
      <c r="E11" s="19" t="s">
        <v>39</v>
      </c>
      <c r="F11" s="19" t="s">
        <v>40</v>
      </c>
      <c r="G11" s="19" t="s">
        <v>41</v>
      </c>
      <c r="H11"/>
    </row>
    <row r="12" spans="1:8" x14ac:dyDescent="0.35">
      <c r="A12">
        <v>1</v>
      </c>
      <c r="C12" s="13"/>
      <c r="D12" t="str">
        <f>IF(ISBLANK(C12),"",DATEDIF(C12, $C$7, "Y"))</f>
        <v/>
      </c>
    </row>
    <row r="13" spans="1:8" x14ac:dyDescent="0.35">
      <c r="A13">
        <v>2</v>
      </c>
      <c r="C13" s="13"/>
      <c r="D13" t="str">
        <f>IF(ISBLANK(C13),"",DATEDIF(C13, $C$7, "Y"))</f>
        <v/>
      </c>
    </row>
    <row r="14" spans="1:8" x14ac:dyDescent="0.35">
      <c r="A14">
        <v>3</v>
      </c>
      <c r="C14" s="13"/>
      <c r="D14" t="str">
        <f t="shared" ref="D14:D21" si="0">IF(ISBLANK(C14),"",DATEDIF(C14, $C$7, "Y"))</f>
        <v/>
      </c>
    </row>
    <row r="15" spans="1:8" x14ac:dyDescent="0.35">
      <c r="A15">
        <v>4</v>
      </c>
      <c r="C15" s="13"/>
      <c r="D15" t="str">
        <f t="shared" si="0"/>
        <v/>
      </c>
    </row>
    <row r="16" spans="1:8" x14ac:dyDescent="0.35">
      <c r="A16">
        <v>5</v>
      </c>
      <c r="C16" s="13"/>
      <c r="D16" t="str">
        <f t="shared" si="0"/>
        <v/>
      </c>
    </row>
    <row r="17" spans="1:4" x14ac:dyDescent="0.35">
      <c r="A17">
        <v>6</v>
      </c>
      <c r="C17" s="13"/>
      <c r="D17" t="str">
        <f t="shared" si="0"/>
        <v/>
      </c>
    </row>
    <row r="18" spans="1:4" x14ac:dyDescent="0.35">
      <c r="A18">
        <v>7</v>
      </c>
      <c r="C18" s="13"/>
      <c r="D18" t="str">
        <f t="shared" si="0"/>
        <v/>
      </c>
    </row>
    <row r="19" spans="1:4" x14ac:dyDescent="0.35">
      <c r="A19">
        <v>8</v>
      </c>
      <c r="C19" s="13"/>
      <c r="D19" t="str">
        <f t="shared" si="0"/>
        <v/>
      </c>
    </row>
    <row r="20" spans="1:4" x14ac:dyDescent="0.35">
      <c r="A20">
        <v>9</v>
      </c>
      <c r="C20" s="13"/>
      <c r="D20" t="str">
        <f t="shared" si="0"/>
        <v/>
      </c>
    </row>
    <row r="21" spans="1:4" x14ac:dyDescent="0.35">
      <c r="A21">
        <v>10</v>
      </c>
      <c r="C21" s="13"/>
      <c r="D21" t="str">
        <f t="shared" si="0"/>
        <v/>
      </c>
    </row>
  </sheetData>
  <sheetProtection algorithmName="SHA-512" hashValue="/kB+FlMoW+jSfnG1Y43rLqQB022DJc2oePEqf9IF37vJBgM5DPpjs2Rcj66Nc9uq+iOkAqdLnWmEQOTwqa11JQ==" saltValue="/8vRFapkftWqNa+XCioGZA==" spinCount="100000" sheet="1" objects="1" scenarios="1"/>
  <protectedRanges>
    <protectedRange sqref="C2:C7" name="Input1"/>
    <protectedRange sqref="B12:C21 E12:G21" name="Input 2"/>
  </protectedRanges>
  <dataValidations count="5">
    <dataValidation type="date" operator="greaterThan" allowBlank="1" showInputMessage="1" showErrorMessage="1" sqref="C7" xr:uid="{1D3CF7BE-19A9-411E-9348-83FDB413FE8B}">
      <formula1>46023</formula1>
    </dataValidation>
    <dataValidation type="decimal" allowBlank="1" showInputMessage="1" showErrorMessage="1" sqref="C5" xr:uid="{962F8493-1754-4393-B3AD-548B8E55E800}">
      <formula1>0</formula1>
      <formula2>9999999999</formula2>
    </dataValidation>
    <dataValidation type="decimal" allowBlank="1" showInputMessage="1" showErrorMessage="1" sqref="C3" xr:uid="{538F1CDC-4B70-4488-BE3B-726E74DF1D9C}">
      <formula1>0</formula1>
      <formula2>999999999</formula2>
    </dataValidation>
    <dataValidation type="date" operator="lessThan" allowBlank="1" showInputMessage="1" showErrorMessage="1" sqref="C12:C21" xr:uid="{D1A495E2-DE1E-4A10-B141-06CF220C279D}">
      <formula1>C1048574</formula1>
    </dataValidation>
    <dataValidation type="decimal" operator="greaterThan" allowBlank="1" showInputMessage="1" showErrorMessage="1" sqref="G12:G21" xr:uid="{9689D709-5866-4BC1-98BF-D645B4BC152C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9A6008B-90C1-4398-890E-032EC9907648}">
          <x14:formula1>
            <xm:f>Ref!$B$2:$B$3</xm:f>
          </x14:formula1>
          <xm:sqref>C2 C4</xm:sqref>
        </x14:dataValidation>
        <x14:dataValidation type="list" allowBlank="1" showInputMessage="1" showErrorMessage="1" xr:uid="{5E4FA7FE-AF78-4374-BA20-E846B485999E}">
          <x14:formula1>
            <xm:f>Ref!$D$2:$D$3</xm:f>
          </x14:formula1>
          <xm:sqref>C6</xm:sqref>
        </x14:dataValidation>
        <x14:dataValidation type="list" allowBlank="1" showInputMessage="1" showErrorMessage="1" xr:uid="{3314CA50-09C3-40C5-AADC-B9D3BBD34C1A}">
          <x14:formula1>
            <xm:f>Ref!$F$2:$F$4</xm:f>
          </x14:formula1>
          <xm:sqref>E12:F21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274C-3D86-4881-BB07-05FEE9B066AC}">
  <dimension ref="A1:C29"/>
  <sheetViews>
    <sheetView workbookViewId="0">
      <selection activeCell="B25" sqref="B25"/>
    </sheetView>
  </sheetViews>
  <sheetFormatPr defaultRowHeight="14.5" x14ac:dyDescent="0.35"/>
  <cols>
    <col min="1" max="1" width="36" customWidth="1"/>
    <col min="2" max="2" width="20.26953125" customWidth="1"/>
    <col min="3" max="4" width="8.7265625" customWidth="1"/>
  </cols>
  <sheetData>
    <row r="1" spans="1:2" ht="21" x14ac:dyDescent="0.5">
      <c r="A1" s="16" t="s">
        <v>26</v>
      </c>
    </row>
    <row r="3" spans="1:2" s="15" customFormat="1" x14ac:dyDescent="0.35">
      <c r="A3" s="14" t="s">
        <v>27</v>
      </c>
      <c r="B3" s="14" t="s">
        <v>37</v>
      </c>
    </row>
    <row r="5" spans="1:2" x14ac:dyDescent="0.35">
      <c r="A5" t="s">
        <v>38</v>
      </c>
      <c r="B5">
        <f>Input!C2</f>
        <v>0</v>
      </c>
    </row>
    <row r="6" spans="1:2" x14ac:dyDescent="0.35">
      <c r="A6" t="s">
        <v>261</v>
      </c>
      <c r="B6" t="b">
        <f>IF(B5="No",TRUE,FALSE)</f>
        <v>0</v>
      </c>
    </row>
    <row r="8" spans="1:2" s="15" customFormat="1" x14ac:dyDescent="0.35">
      <c r="A8" s="14" t="s">
        <v>31</v>
      </c>
      <c r="B8" s="14" t="s">
        <v>28</v>
      </c>
    </row>
    <row r="10" spans="1:2" x14ac:dyDescent="0.35">
      <c r="A10" t="s">
        <v>25</v>
      </c>
      <c r="B10" t="e">
        <f>AVERAGE(Input!D12:D21)</f>
        <v>#DIV/0!</v>
      </c>
    </row>
    <row r="11" spans="1:2" x14ac:dyDescent="0.35">
      <c r="A11" t="s">
        <v>30</v>
      </c>
      <c r="B11" t="e">
        <f>IF(B10&gt;=50,TRUE,FALSE)</f>
        <v>#DIV/0!</v>
      </c>
    </row>
    <row r="13" spans="1:2" s="14" customFormat="1" x14ac:dyDescent="0.35">
      <c r="A13" s="14" t="s">
        <v>35</v>
      </c>
      <c r="B13" s="14" t="s">
        <v>32</v>
      </c>
    </row>
    <row r="14" spans="1:2" ht="15" thickBot="1" x14ac:dyDescent="0.4"/>
    <row r="15" spans="1:2" x14ac:dyDescent="0.35">
      <c r="A15" s="5"/>
      <c r="B15" s="8" t="s">
        <v>9</v>
      </c>
    </row>
    <row r="16" spans="1:2" x14ac:dyDescent="0.35">
      <c r="A16" s="6" t="s">
        <v>8</v>
      </c>
      <c r="B16" s="9">
        <f>Input!C3</f>
        <v>0</v>
      </c>
    </row>
    <row r="17" spans="1:3" x14ac:dyDescent="0.35">
      <c r="A17" s="6" t="s">
        <v>10</v>
      </c>
      <c r="B17" s="9">
        <f>Input!C5</f>
        <v>0</v>
      </c>
    </row>
    <row r="18" spans="1:3" ht="15" thickBot="1" x14ac:dyDescent="0.4">
      <c r="A18" s="7" t="s">
        <v>15</v>
      </c>
      <c r="B18" s="10">
        <f>Input!C6</f>
        <v>0</v>
      </c>
    </row>
    <row r="19" spans="1:3" x14ac:dyDescent="0.35">
      <c r="A19" s="1"/>
    </row>
    <row r="20" spans="1:3" x14ac:dyDescent="0.35">
      <c r="B20" t="s">
        <v>7</v>
      </c>
    </row>
    <row r="21" spans="1:3" x14ac:dyDescent="0.35">
      <c r="A21" t="s">
        <v>11</v>
      </c>
      <c r="B21" s="2">
        <f>_xlfn.XLOOKUP(IF(Input!C4="Yes",B17,"No cap"),Ref!$B$15:$B$33,Ref!$F$15:$F$33,,-1)</f>
        <v>-4.2950000000000002E-2</v>
      </c>
    </row>
    <row r="22" spans="1:3" x14ac:dyDescent="0.35">
      <c r="A22" t="s">
        <v>16</v>
      </c>
      <c r="B22">
        <f>B16*(1+B21)</f>
        <v>0</v>
      </c>
      <c r="C22">
        <f>B22/121</f>
        <v>0</v>
      </c>
    </row>
    <row r="23" spans="1:3" x14ac:dyDescent="0.35">
      <c r="A23" t="s">
        <v>21</v>
      </c>
      <c r="B23" t="e">
        <f>_xlfn.XLOOKUP(B18,Ref!$B$8:$B$10,Ref!$C$8:$C$10)</f>
        <v>#N/A</v>
      </c>
    </row>
    <row r="24" spans="1:3" x14ac:dyDescent="0.35">
      <c r="A24" t="s">
        <v>17</v>
      </c>
      <c r="B24" t="e">
        <f>B22/B23</f>
        <v>#N/A</v>
      </c>
    </row>
    <row r="25" spans="1:3" x14ac:dyDescent="0.35">
      <c r="A25" s="1" t="s">
        <v>18</v>
      </c>
      <c r="B25" t="e">
        <f>IF(B24&lt;1.2,"Green","Yellow")</f>
        <v>#N/A</v>
      </c>
    </row>
    <row r="27" spans="1:3" s="15" customFormat="1" x14ac:dyDescent="0.35">
      <c r="A27" s="14" t="s">
        <v>36</v>
      </c>
      <c r="B27" s="14" t="s">
        <v>34</v>
      </c>
    </row>
    <row r="29" spans="1:3" x14ac:dyDescent="0.35">
      <c r="B29" t="e">
        <f>IF(B6,IF(B11,"Yellow","Green"),IF(B11,"Yellow",B25))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86B9-FD58-4289-8ECB-02B3A1B82536}">
  <dimension ref="A1:F33"/>
  <sheetViews>
    <sheetView workbookViewId="0">
      <selection activeCell="B25" sqref="B25"/>
    </sheetView>
  </sheetViews>
  <sheetFormatPr defaultRowHeight="14.5" x14ac:dyDescent="0.35"/>
  <cols>
    <col min="1" max="1" width="16.54296875" customWidth="1"/>
    <col min="2" max="2" width="11.54296875" customWidth="1"/>
    <col min="3" max="3" width="15.453125" customWidth="1"/>
    <col min="4" max="4" width="22.54296875" customWidth="1"/>
    <col min="5" max="5" width="22.453125" customWidth="1"/>
    <col min="6" max="6" width="20" customWidth="1"/>
    <col min="7" max="7" width="8.7265625" customWidth="1"/>
  </cols>
  <sheetData>
    <row r="1" spans="1:6" x14ac:dyDescent="0.35">
      <c r="B1" s="14" t="s">
        <v>23</v>
      </c>
      <c r="D1" s="14" t="s">
        <v>24</v>
      </c>
      <c r="F1" s="14" t="s">
        <v>42</v>
      </c>
    </row>
    <row r="2" spans="1:6" x14ac:dyDescent="0.35">
      <c r="B2" t="s">
        <v>0</v>
      </c>
      <c r="D2" t="s">
        <v>13</v>
      </c>
      <c r="F2" t="s">
        <v>43</v>
      </c>
    </row>
    <row r="3" spans="1:6" x14ac:dyDescent="0.35">
      <c r="B3" t="s">
        <v>1</v>
      </c>
      <c r="D3" t="s">
        <v>12</v>
      </c>
      <c r="F3" t="s">
        <v>44</v>
      </c>
    </row>
    <row r="4" spans="1:6" x14ac:dyDescent="0.35">
      <c r="D4" t="s">
        <v>14</v>
      </c>
      <c r="F4" t="s">
        <v>45</v>
      </c>
    </row>
    <row r="7" spans="1:6" x14ac:dyDescent="0.35">
      <c r="C7" t="s">
        <v>260</v>
      </c>
    </row>
    <row r="8" spans="1:6" x14ac:dyDescent="0.35">
      <c r="B8" t="s">
        <v>12</v>
      </c>
      <c r="C8">
        <v>125.21</v>
      </c>
    </row>
    <row r="9" spans="1:6" x14ac:dyDescent="0.35">
      <c r="B9" t="s">
        <v>13</v>
      </c>
      <c r="C9">
        <v>121.28</v>
      </c>
    </row>
    <row r="10" spans="1:6" x14ac:dyDescent="0.35">
      <c r="B10" t="s">
        <v>14</v>
      </c>
      <c r="C10">
        <v>202.17</v>
      </c>
    </row>
    <row r="12" spans="1:6" s="14" customFormat="1" x14ac:dyDescent="0.35">
      <c r="A12" s="14" t="s">
        <v>33</v>
      </c>
    </row>
    <row r="13" spans="1:6" x14ac:dyDescent="0.35">
      <c r="D13" s="2"/>
    </row>
    <row r="14" spans="1:6" x14ac:dyDescent="0.35">
      <c r="B14" t="s">
        <v>4</v>
      </c>
      <c r="C14" t="s">
        <v>5</v>
      </c>
      <c r="D14" s="2" t="s">
        <v>251</v>
      </c>
      <c r="E14" s="2" t="s">
        <v>252</v>
      </c>
      <c r="F14" t="s">
        <v>20</v>
      </c>
    </row>
    <row r="15" spans="1:6" x14ac:dyDescent="0.35">
      <c r="A15" t="s">
        <v>7</v>
      </c>
      <c r="B15" s="3">
        <v>500</v>
      </c>
      <c r="C15" s="3">
        <v>20000</v>
      </c>
      <c r="D15" s="4">
        <v>1.101531669386318</v>
      </c>
      <c r="E15" s="4">
        <v>0.89639999999999997</v>
      </c>
      <c r="F15" s="11">
        <f>AVERAGE(E15,D15)</f>
        <v>0.99896583469315892</v>
      </c>
    </row>
    <row r="16" spans="1:6" x14ac:dyDescent="0.35">
      <c r="A16" t="s">
        <v>7</v>
      </c>
      <c r="B16" s="3">
        <v>750</v>
      </c>
      <c r="C16" s="3">
        <v>20000</v>
      </c>
      <c r="D16" s="4">
        <v>0.87636291594210136</v>
      </c>
      <c r="E16" s="4">
        <v>0.70169999999999999</v>
      </c>
      <c r="F16" s="11">
        <f t="shared" ref="F16:F33" si="0">AVERAGE(E16,D16)</f>
        <v>0.78903145797105068</v>
      </c>
    </row>
    <row r="17" spans="1:6" x14ac:dyDescent="0.35">
      <c r="A17" t="s">
        <v>7</v>
      </c>
      <c r="B17" s="3">
        <v>1000</v>
      </c>
      <c r="C17" s="3">
        <v>20000</v>
      </c>
      <c r="D17" s="4">
        <v>0.73184516318819237</v>
      </c>
      <c r="E17" s="4">
        <v>0.57720000000000005</v>
      </c>
      <c r="F17" s="11">
        <f t="shared" si="0"/>
        <v>0.65452258159409626</v>
      </c>
    </row>
    <row r="18" spans="1:6" x14ac:dyDescent="0.35">
      <c r="A18" t="s">
        <v>7</v>
      </c>
      <c r="B18" s="3">
        <v>1500</v>
      </c>
      <c r="C18" s="3">
        <v>20000</v>
      </c>
      <c r="D18" s="4">
        <v>0.55293692688189355</v>
      </c>
      <c r="E18" s="4">
        <v>0.4239</v>
      </c>
      <c r="F18" s="11">
        <f t="shared" si="0"/>
        <v>0.48841846344094675</v>
      </c>
    </row>
    <row r="19" spans="1:6" x14ac:dyDescent="0.35">
      <c r="A19" t="s">
        <v>7</v>
      </c>
      <c r="B19" s="3">
        <v>2000</v>
      </c>
      <c r="C19" s="3">
        <v>20000</v>
      </c>
      <c r="D19" s="4">
        <v>0.44518320496827374</v>
      </c>
      <c r="E19" s="4">
        <v>0.33429999999999999</v>
      </c>
      <c r="F19" s="11">
        <f t="shared" si="0"/>
        <v>0.38974160248413686</v>
      </c>
    </row>
    <row r="20" spans="1:6" x14ac:dyDescent="0.35">
      <c r="A20" t="s">
        <v>7</v>
      </c>
      <c r="B20" s="3">
        <v>2500</v>
      </c>
      <c r="C20" s="3">
        <v>20000</v>
      </c>
      <c r="D20" s="4">
        <v>0.37184057498212014</v>
      </c>
      <c r="E20" s="4">
        <v>0.27450000000000002</v>
      </c>
      <c r="F20" s="11">
        <f t="shared" si="0"/>
        <v>0.32317028749106008</v>
      </c>
    </row>
    <row r="21" spans="1:6" x14ac:dyDescent="0.35">
      <c r="A21" t="s">
        <v>7</v>
      </c>
      <c r="B21" s="3">
        <v>3000</v>
      </c>
      <c r="C21" s="3">
        <v>20000</v>
      </c>
      <c r="D21" s="4">
        <v>0.31894906192889699</v>
      </c>
      <c r="E21" s="4">
        <v>0.2311</v>
      </c>
      <c r="F21" s="11">
        <f t="shared" si="0"/>
        <v>0.27502453096444851</v>
      </c>
    </row>
    <row r="22" spans="1:6" x14ac:dyDescent="0.35">
      <c r="A22" t="s">
        <v>7</v>
      </c>
      <c r="B22" s="3">
        <v>4000</v>
      </c>
      <c r="C22" s="3">
        <v>20000</v>
      </c>
      <c r="D22" s="4">
        <v>0.24691590357707199</v>
      </c>
      <c r="E22" s="4">
        <v>0.1729</v>
      </c>
      <c r="F22" s="11">
        <f t="shared" si="0"/>
        <v>0.209907951788536</v>
      </c>
    </row>
    <row r="23" spans="1:6" x14ac:dyDescent="0.35">
      <c r="A23" t="s">
        <v>7</v>
      </c>
      <c r="B23" s="3">
        <v>5000</v>
      </c>
      <c r="C23" s="3">
        <v>20000</v>
      </c>
      <c r="D23" s="4">
        <v>0.19933951948341946</v>
      </c>
      <c r="E23" s="4">
        <v>0.13769999999999999</v>
      </c>
      <c r="F23" s="11">
        <f t="shared" si="0"/>
        <v>0.16851975974170974</v>
      </c>
    </row>
    <row r="24" spans="1:6" x14ac:dyDescent="0.35">
      <c r="A24" t="s">
        <v>7</v>
      </c>
      <c r="B24" s="3">
        <v>6000</v>
      </c>
      <c r="C24" s="3">
        <v>20000</v>
      </c>
      <c r="D24" s="4">
        <v>0.16564532369003671</v>
      </c>
      <c r="E24" s="4">
        <v>0.1135</v>
      </c>
      <c r="F24" s="11">
        <f t="shared" si="0"/>
        <v>0.13957266184501835</v>
      </c>
    </row>
    <row r="25" spans="1:6" x14ac:dyDescent="0.35">
      <c r="A25" t="s">
        <v>7</v>
      </c>
      <c r="B25" s="3">
        <v>7000</v>
      </c>
      <c r="C25" s="3">
        <v>20000</v>
      </c>
      <c r="D25" s="4">
        <v>0.14030000000000001</v>
      </c>
      <c r="E25" s="4">
        <v>9.5600000000000004E-2</v>
      </c>
      <c r="F25" s="11">
        <f t="shared" si="0"/>
        <v>0.11795</v>
      </c>
    </row>
    <row r="26" spans="1:6" x14ac:dyDescent="0.35">
      <c r="A26" t="s">
        <v>7</v>
      </c>
      <c r="B26" s="3">
        <v>7500</v>
      </c>
      <c r="C26" s="3">
        <v>20000</v>
      </c>
      <c r="D26" s="4">
        <v>0.1295</v>
      </c>
      <c r="E26" s="4">
        <v>8.7999999999999995E-2</v>
      </c>
      <c r="F26" s="11">
        <f t="shared" si="0"/>
        <v>0.10875</v>
      </c>
    </row>
    <row r="27" spans="1:6" x14ac:dyDescent="0.35">
      <c r="A27" t="s">
        <v>7</v>
      </c>
      <c r="B27" s="3">
        <v>8000</v>
      </c>
      <c r="C27" s="3">
        <v>20000</v>
      </c>
      <c r="D27" s="4">
        <v>0.1195</v>
      </c>
      <c r="E27" s="4">
        <v>8.1000000000000003E-2</v>
      </c>
      <c r="F27" s="11">
        <f t="shared" si="0"/>
        <v>0.10025000000000001</v>
      </c>
    </row>
    <row r="28" spans="1:6" x14ac:dyDescent="0.35">
      <c r="A28" t="s">
        <v>7</v>
      </c>
      <c r="B28" s="3">
        <v>9000</v>
      </c>
      <c r="C28" s="3">
        <v>20000</v>
      </c>
      <c r="D28" s="4">
        <v>0.1022</v>
      </c>
      <c r="E28" s="4">
        <v>6.88E-2</v>
      </c>
      <c r="F28" s="11">
        <f t="shared" si="0"/>
        <v>8.5499999999999993E-2</v>
      </c>
    </row>
    <row r="29" spans="1:6" x14ac:dyDescent="0.35">
      <c r="A29" t="s">
        <v>7</v>
      </c>
      <c r="B29" s="3">
        <v>10000</v>
      </c>
      <c r="C29" s="3">
        <v>20000</v>
      </c>
      <c r="D29" s="4">
        <v>8.7099999999999997E-2</v>
      </c>
      <c r="E29" s="4">
        <v>5.8099999999999999E-2</v>
      </c>
      <c r="F29" s="11">
        <f t="shared" si="0"/>
        <v>7.2599999999999998E-2</v>
      </c>
    </row>
    <row r="30" spans="1:6" x14ac:dyDescent="0.35">
      <c r="A30" t="s">
        <v>7</v>
      </c>
      <c r="B30" s="3">
        <v>15000</v>
      </c>
      <c r="C30" s="3">
        <v>20000</v>
      </c>
      <c r="D30" s="4">
        <v>3.2000000000000001E-2</v>
      </c>
      <c r="E30" s="4">
        <v>2.07E-2</v>
      </c>
      <c r="F30" s="11">
        <f t="shared" si="0"/>
        <v>2.6349999999999998E-2</v>
      </c>
    </row>
    <row r="31" spans="1:6" x14ac:dyDescent="0.35">
      <c r="A31" t="s">
        <v>7</v>
      </c>
      <c r="B31" s="3">
        <v>20000</v>
      </c>
      <c r="C31" s="3">
        <v>20000</v>
      </c>
      <c r="D31" s="4">
        <v>0</v>
      </c>
      <c r="E31" s="4">
        <v>0</v>
      </c>
      <c r="F31" s="11">
        <f t="shared" si="0"/>
        <v>0</v>
      </c>
    </row>
    <row r="32" spans="1:6" x14ac:dyDescent="0.35">
      <c r="A32" t="s">
        <v>7</v>
      </c>
      <c r="B32" s="3">
        <v>25000</v>
      </c>
      <c r="C32" s="3">
        <v>20000</v>
      </c>
      <c r="D32" s="4">
        <v>-1.7899999999999999E-2</v>
      </c>
      <c r="E32" s="4">
        <v>-1.14E-2</v>
      </c>
      <c r="F32" s="11">
        <f t="shared" si="0"/>
        <v>-1.465E-2</v>
      </c>
    </row>
    <row r="33" spans="1:6" x14ac:dyDescent="0.35">
      <c r="A33" t="s">
        <v>7</v>
      </c>
      <c r="B33" s="3" t="s">
        <v>19</v>
      </c>
      <c r="C33" s="3">
        <v>20000</v>
      </c>
      <c r="D33" s="2">
        <v>-4.7399999999999998E-2</v>
      </c>
      <c r="E33" s="4">
        <v>-3.85E-2</v>
      </c>
      <c r="F33" s="11">
        <f t="shared" si="0"/>
        <v>-4.2950000000000002E-2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C8E1-024F-4EA5-B946-8F2DDFDFABCC}">
  <sheetPr filterMode="1"/>
  <dimension ref="A1:J177"/>
  <sheetViews>
    <sheetView workbookViewId="0">
      <selection activeCell="B25" sqref="B25"/>
    </sheetView>
  </sheetViews>
  <sheetFormatPr defaultRowHeight="14.5" x14ac:dyDescent="0.35"/>
  <cols>
    <col min="1" max="8" width="18.26953125" customWidth="1"/>
    <col min="9" max="9" width="42.7265625" bestFit="1" customWidth="1"/>
  </cols>
  <sheetData>
    <row r="1" spans="1:10" ht="28" x14ac:dyDescent="0.4">
      <c r="A1" s="24" t="s">
        <v>29</v>
      </c>
      <c r="B1" s="24" t="s">
        <v>46</v>
      </c>
      <c r="C1" s="24" t="s">
        <v>47</v>
      </c>
      <c r="D1" s="24" t="s">
        <v>48</v>
      </c>
      <c r="E1" s="24" t="s">
        <v>49</v>
      </c>
      <c r="F1" s="24" t="s">
        <v>50</v>
      </c>
      <c r="G1" s="25" t="s">
        <v>51</v>
      </c>
      <c r="H1" s="26" t="s">
        <v>52</v>
      </c>
      <c r="I1" s="27" t="s">
        <v>53</v>
      </c>
    </row>
    <row r="2" spans="1:10" ht="15" x14ac:dyDescent="0.4">
      <c r="A2" s="28" t="s">
        <v>2</v>
      </c>
      <c r="B2" s="28" t="s">
        <v>12</v>
      </c>
      <c r="C2" s="28" t="s">
        <v>54</v>
      </c>
      <c r="D2" s="28" t="s">
        <v>55</v>
      </c>
      <c r="E2" s="28" t="s">
        <v>56</v>
      </c>
      <c r="F2" s="28" t="s">
        <v>43</v>
      </c>
      <c r="G2" s="30">
        <v>87.69</v>
      </c>
      <c r="H2" s="30">
        <v>87.69</v>
      </c>
      <c r="I2" s="22" t="s">
        <v>57</v>
      </c>
      <c r="J2" s="23"/>
    </row>
    <row r="3" spans="1:10" ht="15" x14ac:dyDescent="0.4">
      <c r="A3" s="28" t="s">
        <v>2</v>
      </c>
      <c r="B3" s="28" t="s">
        <v>13</v>
      </c>
      <c r="C3" s="28" t="s">
        <v>54</v>
      </c>
      <c r="D3" s="28" t="s">
        <v>55</v>
      </c>
      <c r="E3" s="28" t="s">
        <v>56</v>
      </c>
      <c r="F3" s="28" t="s">
        <v>43</v>
      </c>
      <c r="G3" s="30">
        <v>84.28</v>
      </c>
      <c r="H3" s="30">
        <v>84.28</v>
      </c>
      <c r="I3" s="22" t="s">
        <v>58</v>
      </c>
      <c r="J3" s="23"/>
    </row>
    <row r="4" spans="1:10" ht="15" x14ac:dyDescent="0.4">
      <c r="A4" s="28" t="s">
        <v>2</v>
      </c>
      <c r="B4" s="28" t="s">
        <v>14</v>
      </c>
      <c r="C4" s="28" t="s">
        <v>54</v>
      </c>
      <c r="D4" s="28" t="s">
        <v>55</v>
      </c>
      <c r="E4" s="28" t="s">
        <v>56</v>
      </c>
      <c r="F4" s="28" t="s">
        <v>43</v>
      </c>
      <c r="G4" s="30">
        <v>127.85</v>
      </c>
      <c r="H4" s="30">
        <v>127.85</v>
      </c>
      <c r="I4" s="22" t="s">
        <v>59</v>
      </c>
      <c r="J4" s="23"/>
    </row>
    <row r="5" spans="1:10" ht="15" x14ac:dyDescent="0.4">
      <c r="A5" s="28" t="s">
        <v>2</v>
      </c>
      <c r="B5" s="28" t="s">
        <v>12</v>
      </c>
      <c r="C5" s="28" t="s">
        <v>54</v>
      </c>
      <c r="D5" s="28" t="s">
        <v>55</v>
      </c>
      <c r="E5" s="28" t="s">
        <v>56</v>
      </c>
      <c r="F5" s="28" t="s">
        <v>44</v>
      </c>
      <c r="G5" s="29">
        <v>210.46</v>
      </c>
      <c r="H5" s="29">
        <v>210.46</v>
      </c>
      <c r="I5" s="22" t="s">
        <v>60</v>
      </c>
      <c r="J5" s="23"/>
    </row>
    <row r="6" spans="1:10" ht="15" x14ac:dyDescent="0.4">
      <c r="A6" s="28" t="s">
        <v>2</v>
      </c>
      <c r="B6" s="28" t="s">
        <v>13</v>
      </c>
      <c r="C6" s="28" t="s">
        <v>54</v>
      </c>
      <c r="D6" s="28" t="s">
        <v>55</v>
      </c>
      <c r="E6" s="28" t="s">
        <v>56</v>
      </c>
      <c r="F6" s="28" t="s">
        <v>44</v>
      </c>
      <c r="G6" s="29">
        <v>202.26</v>
      </c>
      <c r="H6" s="29">
        <v>202.26</v>
      </c>
      <c r="I6" s="22" t="s">
        <v>61</v>
      </c>
      <c r="J6" s="23"/>
    </row>
    <row r="7" spans="1:10" ht="15" x14ac:dyDescent="0.4">
      <c r="A7" s="28" t="s">
        <v>2</v>
      </c>
      <c r="B7" s="28" t="s">
        <v>14</v>
      </c>
      <c r="C7" s="28" t="s">
        <v>54</v>
      </c>
      <c r="D7" s="28" t="s">
        <v>55</v>
      </c>
      <c r="E7" s="28" t="s">
        <v>56</v>
      </c>
      <c r="F7" s="28" t="s">
        <v>44</v>
      </c>
      <c r="G7" s="29">
        <v>300.68</v>
      </c>
      <c r="H7" s="29">
        <v>300.68</v>
      </c>
      <c r="I7" s="22" t="s">
        <v>62</v>
      </c>
      <c r="J7" s="23"/>
    </row>
    <row r="8" spans="1:10" ht="15" x14ac:dyDescent="0.4">
      <c r="A8" s="28" t="s">
        <v>2</v>
      </c>
      <c r="B8" s="28" t="s">
        <v>12</v>
      </c>
      <c r="C8" s="28" t="s">
        <v>54</v>
      </c>
      <c r="D8" s="28" t="s">
        <v>55</v>
      </c>
      <c r="E8" s="28" t="s">
        <v>6</v>
      </c>
      <c r="F8" s="28" t="s">
        <v>43</v>
      </c>
      <c r="G8" s="29">
        <v>97.05</v>
      </c>
      <c r="H8" s="29">
        <v>97.05</v>
      </c>
      <c r="I8" s="22" t="s">
        <v>63</v>
      </c>
      <c r="J8" s="23"/>
    </row>
    <row r="9" spans="1:10" ht="15" x14ac:dyDescent="0.4">
      <c r="A9" s="28" t="s">
        <v>2</v>
      </c>
      <c r="B9" s="28" t="s">
        <v>13</v>
      </c>
      <c r="C9" s="28" t="s">
        <v>54</v>
      </c>
      <c r="D9" s="28" t="s">
        <v>55</v>
      </c>
      <c r="E9" s="28" t="s">
        <v>6</v>
      </c>
      <c r="F9" s="28" t="s">
        <v>43</v>
      </c>
      <c r="G9" s="29">
        <v>93.28</v>
      </c>
      <c r="H9" s="29">
        <v>93.28</v>
      </c>
      <c r="I9" s="22" t="s">
        <v>64</v>
      </c>
      <c r="J9" s="23"/>
    </row>
    <row r="10" spans="1:10" ht="15" x14ac:dyDescent="0.4">
      <c r="A10" s="28" t="s">
        <v>2</v>
      </c>
      <c r="B10" s="28" t="s">
        <v>14</v>
      </c>
      <c r="C10" s="28" t="s">
        <v>54</v>
      </c>
      <c r="D10" s="28" t="s">
        <v>55</v>
      </c>
      <c r="E10" s="28" t="s">
        <v>6</v>
      </c>
      <c r="F10" s="28" t="s">
        <v>43</v>
      </c>
      <c r="G10" s="29">
        <v>161.02000000000001</v>
      </c>
      <c r="H10" s="29">
        <v>161.02000000000001</v>
      </c>
      <c r="I10" s="22" t="s">
        <v>65</v>
      </c>
      <c r="J10" s="23"/>
    </row>
    <row r="11" spans="1:10" ht="15" x14ac:dyDescent="0.4">
      <c r="A11" s="28" t="s">
        <v>2</v>
      </c>
      <c r="B11" s="28" t="s">
        <v>12</v>
      </c>
      <c r="C11" s="28" t="s">
        <v>54</v>
      </c>
      <c r="D11" s="28" t="s">
        <v>55</v>
      </c>
      <c r="E11" s="28" t="s">
        <v>6</v>
      </c>
      <c r="F11" s="28" t="s">
        <v>44</v>
      </c>
      <c r="G11" s="29">
        <v>232.93</v>
      </c>
      <c r="H11" s="29">
        <v>232.93</v>
      </c>
      <c r="I11" s="22" t="s">
        <v>66</v>
      </c>
      <c r="J11" s="23"/>
    </row>
    <row r="12" spans="1:10" ht="15" x14ac:dyDescent="0.4">
      <c r="A12" s="28" t="s">
        <v>2</v>
      </c>
      <c r="B12" s="28" t="s">
        <v>13</v>
      </c>
      <c r="C12" s="28" t="s">
        <v>54</v>
      </c>
      <c r="D12" s="28" t="s">
        <v>55</v>
      </c>
      <c r="E12" s="28" t="s">
        <v>6</v>
      </c>
      <c r="F12" s="28" t="s">
        <v>44</v>
      </c>
      <c r="G12" s="29">
        <v>223.89</v>
      </c>
      <c r="H12" s="29">
        <v>223.89</v>
      </c>
      <c r="I12" s="22" t="s">
        <v>67</v>
      </c>
      <c r="J12" s="23"/>
    </row>
    <row r="13" spans="1:10" ht="15" x14ac:dyDescent="0.4">
      <c r="A13" s="28" t="s">
        <v>2</v>
      </c>
      <c r="B13" s="28" t="s">
        <v>14</v>
      </c>
      <c r="C13" s="28" t="s">
        <v>54</v>
      </c>
      <c r="D13" s="28" t="s">
        <v>55</v>
      </c>
      <c r="E13" s="28" t="s">
        <v>6</v>
      </c>
      <c r="F13" s="28" t="s">
        <v>44</v>
      </c>
      <c r="G13" s="29">
        <v>379.17</v>
      </c>
      <c r="H13" s="29">
        <v>379.17</v>
      </c>
      <c r="I13" s="22" t="s">
        <v>68</v>
      </c>
      <c r="J13" s="23"/>
    </row>
    <row r="14" spans="1:10" ht="15" x14ac:dyDescent="0.4">
      <c r="A14" s="28" t="s">
        <v>2</v>
      </c>
      <c r="B14" s="28" t="s">
        <v>12</v>
      </c>
      <c r="C14" s="28" t="s">
        <v>54</v>
      </c>
      <c r="D14" s="28" t="s">
        <v>55</v>
      </c>
      <c r="E14" s="28" t="s">
        <v>7</v>
      </c>
      <c r="F14" s="28" t="s">
        <v>43</v>
      </c>
      <c r="G14" s="29">
        <v>119.6</v>
      </c>
      <c r="H14" s="29">
        <v>119.6</v>
      </c>
      <c r="I14" s="22" t="s">
        <v>69</v>
      </c>
      <c r="J14" s="23"/>
    </row>
    <row r="15" spans="1:10" ht="15" x14ac:dyDescent="0.4">
      <c r="A15" s="28" t="s">
        <v>2</v>
      </c>
      <c r="B15" s="28" t="s">
        <v>13</v>
      </c>
      <c r="C15" s="28" t="s">
        <v>54</v>
      </c>
      <c r="D15" s="28" t="s">
        <v>55</v>
      </c>
      <c r="E15" s="28" t="s">
        <v>7</v>
      </c>
      <c r="F15" s="28" t="s">
        <v>43</v>
      </c>
      <c r="G15" s="29">
        <v>115.67</v>
      </c>
      <c r="H15" s="29">
        <v>115.67</v>
      </c>
      <c r="I15" s="22" t="s">
        <v>70</v>
      </c>
      <c r="J15" s="23"/>
    </row>
    <row r="16" spans="1:10" ht="15" x14ac:dyDescent="0.4">
      <c r="A16" s="28" t="s">
        <v>2</v>
      </c>
      <c r="B16" s="28" t="s">
        <v>14</v>
      </c>
      <c r="C16" s="28" t="s">
        <v>54</v>
      </c>
      <c r="D16" s="28" t="s">
        <v>55</v>
      </c>
      <c r="E16" s="28" t="s">
        <v>7</v>
      </c>
      <c r="F16" s="28" t="s">
        <v>43</v>
      </c>
      <c r="G16" s="29">
        <v>195.28</v>
      </c>
      <c r="H16" s="29">
        <v>195.28</v>
      </c>
      <c r="I16" s="22" t="s">
        <v>71</v>
      </c>
      <c r="J16" s="23"/>
    </row>
    <row r="17" spans="1:10" ht="15" x14ac:dyDescent="0.4">
      <c r="A17" s="28" t="s">
        <v>2</v>
      </c>
      <c r="B17" s="28" t="s">
        <v>12</v>
      </c>
      <c r="C17" s="28" t="s">
        <v>54</v>
      </c>
      <c r="D17" s="28" t="s">
        <v>55</v>
      </c>
      <c r="E17" s="28" t="s">
        <v>7</v>
      </c>
      <c r="F17" s="28" t="s">
        <v>44</v>
      </c>
      <c r="G17" s="29">
        <v>284.33999999999997</v>
      </c>
      <c r="H17" s="29">
        <v>284.33999999999997</v>
      </c>
      <c r="I17" s="22" t="s">
        <v>72</v>
      </c>
      <c r="J17" s="23"/>
    </row>
    <row r="18" spans="1:10" ht="15" x14ac:dyDescent="0.4">
      <c r="A18" s="28" t="s">
        <v>2</v>
      </c>
      <c r="B18" s="28" t="s">
        <v>13</v>
      </c>
      <c r="C18" s="28" t="s">
        <v>54</v>
      </c>
      <c r="D18" s="28" t="s">
        <v>55</v>
      </c>
      <c r="E18" s="28" t="s">
        <v>7</v>
      </c>
      <c r="F18" s="28" t="s">
        <v>44</v>
      </c>
      <c r="G18" s="29">
        <v>274.10000000000002</v>
      </c>
      <c r="H18" s="29">
        <v>274.10000000000002</v>
      </c>
      <c r="I18" s="22" t="s">
        <v>73</v>
      </c>
      <c r="J18" s="23"/>
    </row>
    <row r="19" spans="1:10" ht="15" x14ac:dyDescent="0.4">
      <c r="A19" s="28" t="s">
        <v>2</v>
      </c>
      <c r="B19" s="28" t="s">
        <v>14</v>
      </c>
      <c r="C19" s="28" t="s">
        <v>54</v>
      </c>
      <c r="D19" s="28" t="s">
        <v>55</v>
      </c>
      <c r="E19" s="28" t="s">
        <v>7</v>
      </c>
      <c r="F19" s="28" t="s">
        <v>44</v>
      </c>
      <c r="G19" s="29">
        <v>460.18</v>
      </c>
      <c r="H19" s="29">
        <v>460.18</v>
      </c>
      <c r="I19" s="22" t="s">
        <v>74</v>
      </c>
      <c r="J19" s="23"/>
    </row>
    <row r="20" spans="1:10" ht="15" x14ac:dyDescent="0.4">
      <c r="A20" s="31" t="s">
        <v>3</v>
      </c>
      <c r="B20" s="31" t="s">
        <v>12</v>
      </c>
      <c r="C20" s="31" t="s">
        <v>54</v>
      </c>
      <c r="D20" s="31" t="s">
        <v>55</v>
      </c>
      <c r="E20" s="31" t="s">
        <v>56</v>
      </c>
      <c r="F20" s="31" t="s">
        <v>43</v>
      </c>
      <c r="G20" s="32">
        <v>122.78</v>
      </c>
      <c r="H20" s="32">
        <v>105.24</v>
      </c>
      <c r="I20" s="22" t="s">
        <v>75</v>
      </c>
      <c r="J20" s="23"/>
    </row>
    <row r="21" spans="1:10" ht="15" x14ac:dyDescent="0.4">
      <c r="A21" s="31" t="s">
        <v>3</v>
      </c>
      <c r="B21" s="31" t="s">
        <v>12</v>
      </c>
      <c r="C21" s="31" t="s">
        <v>54</v>
      </c>
      <c r="D21" s="31" t="s">
        <v>55</v>
      </c>
      <c r="E21" s="31" t="s">
        <v>56</v>
      </c>
      <c r="F21" s="31" t="s">
        <v>44</v>
      </c>
      <c r="G21" s="32">
        <v>294.64999999999998</v>
      </c>
      <c r="H21" s="32">
        <v>252.57</v>
      </c>
      <c r="I21" s="22" t="s">
        <v>76</v>
      </c>
      <c r="J21" s="23"/>
    </row>
    <row r="22" spans="1:10" ht="15" x14ac:dyDescent="0.4">
      <c r="A22" s="31" t="s">
        <v>3</v>
      </c>
      <c r="B22" s="31" t="s">
        <v>12</v>
      </c>
      <c r="C22" s="31" t="s">
        <v>54</v>
      </c>
      <c r="D22" s="31" t="s">
        <v>55</v>
      </c>
      <c r="E22" s="31" t="s">
        <v>6</v>
      </c>
      <c r="F22" s="31" t="s">
        <v>43</v>
      </c>
      <c r="G22" s="32">
        <v>135.87</v>
      </c>
      <c r="H22" s="32">
        <v>116.45</v>
      </c>
      <c r="I22" s="22" t="s">
        <v>77</v>
      </c>
      <c r="J22" s="23"/>
    </row>
    <row r="23" spans="1:10" ht="15" x14ac:dyDescent="0.4">
      <c r="A23" s="31" t="s">
        <v>3</v>
      </c>
      <c r="B23" s="31" t="s">
        <v>12</v>
      </c>
      <c r="C23" s="31" t="s">
        <v>54</v>
      </c>
      <c r="D23" s="31" t="s">
        <v>55</v>
      </c>
      <c r="E23" s="31" t="s">
        <v>6</v>
      </c>
      <c r="F23" s="31" t="s">
        <v>44</v>
      </c>
      <c r="G23" s="32">
        <v>326.11</v>
      </c>
      <c r="H23" s="32">
        <v>279.51</v>
      </c>
      <c r="I23" s="22" t="s">
        <v>78</v>
      </c>
      <c r="J23" s="23"/>
    </row>
    <row r="24" spans="1:10" ht="15" x14ac:dyDescent="0.4">
      <c r="A24" s="31" t="s">
        <v>3</v>
      </c>
      <c r="B24" s="31" t="s">
        <v>12</v>
      </c>
      <c r="C24" s="31" t="s">
        <v>54</v>
      </c>
      <c r="D24" s="31" t="s">
        <v>55</v>
      </c>
      <c r="E24" s="31" t="s">
        <v>7</v>
      </c>
      <c r="F24" s="31" t="s">
        <v>43</v>
      </c>
      <c r="G24" s="32">
        <v>167.44</v>
      </c>
      <c r="H24" s="32">
        <v>143.51</v>
      </c>
      <c r="I24" s="22" t="s">
        <v>79</v>
      </c>
      <c r="J24" s="23"/>
    </row>
    <row r="25" spans="1:10" ht="15" x14ac:dyDescent="0.4">
      <c r="A25" s="31" t="s">
        <v>3</v>
      </c>
      <c r="B25" s="31" t="s">
        <v>12</v>
      </c>
      <c r="C25" s="31" t="s">
        <v>54</v>
      </c>
      <c r="D25" s="31" t="s">
        <v>55</v>
      </c>
      <c r="E25" s="31" t="s">
        <v>7</v>
      </c>
      <c r="F25" s="31" t="s">
        <v>44</v>
      </c>
      <c r="G25" s="32">
        <v>398.08</v>
      </c>
      <c r="H25" s="32">
        <v>341.22</v>
      </c>
      <c r="I25" s="22" t="s">
        <v>80</v>
      </c>
      <c r="J25" s="23"/>
    </row>
    <row r="26" spans="1:10" ht="15" x14ac:dyDescent="0.4">
      <c r="A26" s="31" t="s">
        <v>3</v>
      </c>
      <c r="B26" s="31" t="s">
        <v>13</v>
      </c>
      <c r="C26" s="31" t="s">
        <v>54</v>
      </c>
      <c r="D26" s="31" t="s">
        <v>55</v>
      </c>
      <c r="E26" s="31" t="s">
        <v>56</v>
      </c>
      <c r="F26" s="31" t="s">
        <v>43</v>
      </c>
      <c r="G26" s="32">
        <v>117.98</v>
      </c>
      <c r="H26" s="32">
        <v>101.14</v>
      </c>
      <c r="I26" s="22" t="s">
        <v>81</v>
      </c>
      <c r="J26" s="23"/>
    </row>
    <row r="27" spans="1:10" ht="15" x14ac:dyDescent="0.4">
      <c r="A27" s="31" t="s">
        <v>3</v>
      </c>
      <c r="B27" s="31" t="s">
        <v>13</v>
      </c>
      <c r="C27" s="31" t="s">
        <v>54</v>
      </c>
      <c r="D27" s="31" t="s">
        <v>55</v>
      </c>
      <c r="E27" s="31" t="s">
        <v>56</v>
      </c>
      <c r="F27" s="31" t="s">
        <v>44</v>
      </c>
      <c r="G27" s="32">
        <v>283.17</v>
      </c>
      <c r="H27" s="32">
        <v>242.71</v>
      </c>
      <c r="I27" s="22" t="s">
        <v>82</v>
      </c>
      <c r="J27" s="23"/>
    </row>
    <row r="28" spans="1:10" ht="15" x14ac:dyDescent="0.4">
      <c r="A28" s="31" t="s">
        <v>3</v>
      </c>
      <c r="B28" s="31" t="s">
        <v>13</v>
      </c>
      <c r="C28" s="31" t="s">
        <v>54</v>
      </c>
      <c r="D28" s="31" t="s">
        <v>55</v>
      </c>
      <c r="E28" s="31" t="s">
        <v>6</v>
      </c>
      <c r="F28" s="31" t="s">
        <v>43</v>
      </c>
      <c r="G28" s="32">
        <v>130.6</v>
      </c>
      <c r="H28" s="32">
        <v>111.94</v>
      </c>
      <c r="I28" s="22" t="s">
        <v>83</v>
      </c>
      <c r="J28" s="23"/>
    </row>
    <row r="29" spans="1:10" ht="15" x14ac:dyDescent="0.4">
      <c r="A29" s="31" t="s">
        <v>3</v>
      </c>
      <c r="B29" s="31" t="s">
        <v>13</v>
      </c>
      <c r="C29" s="31" t="s">
        <v>54</v>
      </c>
      <c r="D29" s="31" t="s">
        <v>55</v>
      </c>
      <c r="E29" s="31" t="s">
        <v>6</v>
      </c>
      <c r="F29" s="31" t="s">
        <v>44</v>
      </c>
      <c r="G29" s="32">
        <v>313.44</v>
      </c>
      <c r="H29" s="32">
        <v>268.64999999999998</v>
      </c>
      <c r="I29" s="22" t="s">
        <v>84</v>
      </c>
      <c r="J29" s="23"/>
    </row>
    <row r="30" spans="1:10" ht="15" x14ac:dyDescent="0.4">
      <c r="A30" s="31" t="s">
        <v>3</v>
      </c>
      <c r="B30" s="31" t="s">
        <v>13</v>
      </c>
      <c r="C30" s="31" t="s">
        <v>54</v>
      </c>
      <c r="D30" s="31" t="s">
        <v>55</v>
      </c>
      <c r="E30" s="31" t="s">
        <v>7</v>
      </c>
      <c r="F30" s="31" t="s">
        <v>43</v>
      </c>
      <c r="G30" s="32">
        <v>161.93</v>
      </c>
      <c r="H30" s="32">
        <v>138.79</v>
      </c>
      <c r="I30" s="22" t="s">
        <v>85</v>
      </c>
      <c r="J30" s="23"/>
    </row>
    <row r="31" spans="1:10" ht="15" x14ac:dyDescent="0.4">
      <c r="A31" s="31" t="s">
        <v>3</v>
      </c>
      <c r="B31" s="31" t="s">
        <v>13</v>
      </c>
      <c r="C31" s="31" t="s">
        <v>54</v>
      </c>
      <c r="D31" s="31" t="s">
        <v>55</v>
      </c>
      <c r="E31" s="31" t="s">
        <v>7</v>
      </c>
      <c r="F31" s="31" t="s">
        <v>44</v>
      </c>
      <c r="G31" s="32">
        <v>383.76</v>
      </c>
      <c r="H31" s="32">
        <v>328.94</v>
      </c>
      <c r="I31" s="22" t="s">
        <v>86</v>
      </c>
      <c r="J31" s="23"/>
    </row>
    <row r="32" spans="1:10" ht="15" x14ac:dyDescent="0.4">
      <c r="A32" s="31" t="s">
        <v>3</v>
      </c>
      <c r="B32" s="31" t="s">
        <v>14</v>
      </c>
      <c r="C32" s="31" t="s">
        <v>54</v>
      </c>
      <c r="D32" s="31" t="s">
        <v>55</v>
      </c>
      <c r="E32" s="31" t="s">
        <v>56</v>
      </c>
      <c r="F32" s="31" t="s">
        <v>43</v>
      </c>
      <c r="G32" s="32">
        <v>178.99</v>
      </c>
      <c r="H32" s="32">
        <v>153.41999999999999</v>
      </c>
      <c r="I32" s="22" t="s">
        <v>87</v>
      </c>
      <c r="J32" s="23"/>
    </row>
    <row r="33" spans="1:10" ht="15" x14ac:dyDescent="0.4">
      <c r="A33" s="31" t="s">
        <v>3</v>
      </c>
      <c r="B33" s="31" t="s">
        <v>14</v>
      </c>
      <c r="C33" s="31" t="s">
        <v>54</v>
      </c>
      <c r="D33" s="31" t="s">
        <v>55</v>
      </c>
      <c r="E33" s="31" t="s">
        <v>56</v>
      </c>
      <c r="F33" s="31" t="s">
        <v>44</v>
      </c>
      <c r="G33" s="32">
        <v>420.95</v>
      </c>
      <c r="H33" s="32">
        <v>360.82</v>
      </c>
      <c r="I33" s="22" t="s">
        <v>88</v>
      </c>
      <c r="J33" s="23"/>
    </row>
    <row r="34" spans="1:10" ht="15" x14ac:dyDescent="0.4">
      <c r="A34" s="31" t="s">
        <v>3</v>
      </c>
      <c r="B34" s="31" t="s">
        <v>14</v>
      </c>
      <c r="C34" s="31" t="s">
        <v>54</v>
      </c>
      <c r="D34" s="31" t="s">
        <v>55</v>
      </c>
      <c r="E34" s="31" t="s">
        <v>6</v>
      </c>
      <c r="F34" s="31" t="s">
        <v>43</v>
      </c>
      <c r="G34" s="32">
        <v>225.42</v>
      </c>
      <c r="H34" s="32">
        <v>193.23</v>
      </c>
      <c r="I34" s="22" t="s">
        <v>89</v>
      </c>
      <c r="J34" s="23"/>
    </row>
    <row r="35" spans="1:10" ht="15" x14ac:dyDescent="0.4">
      <c r="A35" s="31" t="s">
        <v>3</v>
      </c>
      <c r="B35" s="31" t="s">
        <v>14</v>
      </c>
      <c r="C35" s="31" t="s">
        <v>54</v>
      </c>
      <c r="D35" s="31" t="s">
        <v>55</v>
      </c>
      <c r="E35" s="31" t="s">
        <v>6</v>
      </c>
      <c r="F35" s="31" t="s">
        <v>44</v>
      </c>
      <c r="G35" s="32">
        <v>530.85</v>
      </c>
      <c r="H35" s="32">
        <v>455.01</v>
      </c>
      <c r="I35" s="22" t="s">
        <v>90</v>
      </c>
      <c r="J35" s="23"/>
    </row>
    <row r="36" spans="1:10" ht="15" x14ac:dyDescent="0.4">
      <c r="A36" s="31" t="s">
        <v>3</v>
      </c>
      <c r="B36" s="31" t="s">
        <v>14</v>
      </c>
      <c r="C36" s="31" t="s">
        <v>54</v>
      </c>
      <c r="D36" s="31" t="s">
        <v>55</v>
      </c>
      <c r="E36" s="31" t="s">
        <v>7</v>
      </c>
      <c r="F36" s="31" t="s">
        <v>43</v>
      </c>
      <c r="G36" s="32">
        <v>273.38</v>
      </c>
      <c r="H36" s="32">
        <v>234.33</v>
      </c>
      <c r="I36" s="22" t="s">
        <v>91</v>
      </c>
      <c r="J36" s="23"/>
    </row>
    <row r="37" spans="1:10" ht="15" x14ac:dyDescent="0.4">
      <c r="A37" s="31" t="s">
        <v>3</v>
      </c>
      <c r="B37" s="31" t="s">
        <v>14</v>
      </c>
      <c r="C37" s="31" t="s">
        <v>54</v>
      </c>
      <c r="D37" s="31" t="s">
        <v>55</v>
      </c>
      <c r="E37" s="31" t="s">
        <v>7</v>
      </c>
      <c r="F37" s="31" t="s">
        <v>44</v>
      </c>
      <c r="G37" s="32">
        <v>644.22</v>
      </c>
      <c r="H37" s="32">
        <v>552.20000000000005</v>
      </c>
      <c r="I37" s="22" t="s">
        <v>92</v>
      </c>
      <c r="J37" s="23"/>
    </row>
    <row r="38" spans="1:10" ht="15" x14ac:dyDescent="0.4">
      <c r="A38" s="28" t="s">
        <v>2</v>
      </c>
      <c r="B38" s="28" t="s">
        <v>12</v>
      </c>
      <c r="C38" s="28" t="s">
        <v>93</v>
      </c>
      <c r="D38" s="28" t="s">
        <v>94</v>
      </c>
      <c r="E38" s="28" t="s">
        <v>56</v>
      </c>
      <c r="F38" s="28" t="s">
        <v>43</v>
      </c>
      <c r="G38" s="29">
        <v>4.47</v>
      </c>
      <c r="H38" s="29">
        <v>4.47</v>
      </c>
      <c r="I38" s="22" t="s">
        <v>95</v>
      </c>
      <c r="J38" s="23"/>
    </row>
    <row r="39" spans="1:10" ht="15" x14ac:dyDescent="0.4">
      <c r="A39" s="28" t="s">
        <v>2</v>
      </c>
      <c r="B39" s="28" t="s">
        <v>12</v>
      </c>
      <c r="C39" s="28" t="s">
        <v>93</v>
      </c>
      <c r="D39" s="28" t="s">
        <v>94</v>
      </c>
      <c r="E39" s="28" t="s">
        <v>56</v>
      </c>
      <c r="F39" s="28" t="s">
        <v>44</v>
      </c>
      <c r="G39" s="29">
        <v>7.83</v>
      </c>
      <c r="H39" s="29">
        <v>7.83</v>
      </c>
      <c r="I39" s="22" t="s">
        <v>96</v>
      </c>
      <c r="J39" s="23"/>
    </row>
    <row r="40" spans="1:10" ht="15" x14ac:dyDescent="0.4">
      <c r="A40" s="28" t="s">
        <v>2</v>
      </c>
      <c r="B40" s="28" t="s">
        <v>12</v>
      </c>
      <c r="C40" s="28" t="s">
        <v>93</v>
      </c>
      <c r="D40" s="28" t="s">
        <v>94</v>
      </c>
      <c r="E40" s="28" t="s">
        <v>6</v>
      </c>
      <c r="F40" s="28" t="s">
        <v>43</v>
      </c>
      <c r="G40" s="29">
        <v>5.25</v>
      </c>
      <c r="H40" s="29">
        <v>5.25</v>
      </c>
      <c r="I40" s="22" t="s">
        <v>97</v>
      </c>
      <c r="J40" s="23"/>
    </row>
    <row r="41" spans="1:10" ht="15" x14ac:dyDescent="0.4">
      <c r="A41" s="28" t="s">
        <v>2</v>
      </c>
      <c r="B41" s="28" t="s">
        <v>12</v>
      </c>
      <c r="C41" s="28" t="s">
        <v>93</v>
      </c>
      <c r="D41" s="28" t="s">
        <v>94</v>
      </c>
      <c r="E41" s="28" t="s">
        <v>6</v>
      </c>
      <c r="F41" s="28" t="s">
        <v>44</v>
      </c>
      <c r="G41" s="29">
        <v>9.1999999999999993</v>
      </c>
      <c r="H41" s="29">
        <v>9.1999999999999993</v>
      </c>
      <c r="I41" s="22" t="s">
        <v>98</v>
      </c>
      <c r="J41" s="23"/>
    </row>
    <row r="42" spans="1:10" ht="15" x14ac:dyDescent="0.4">
      <c r="A42" s="28" t="s">
        <v>2</v>
      </c>
      <c r="B42" s="28" t="s">
        <v>12</v>
      </c>
      <c r="C42" s="28" t="s">
        <v>93</v>
      </c>
      <c r="D42" s="28" t="s">
        <v>94</v>
      </c>
      <c r="E42" s="28" t="s">
        <v>7</v>
      </c>
      <c r="F42" s="28" t="s">
        <v>43</v>
      </c>
      <c r="G42" s="29">
        <v>5.61</v>
      </c>
      <c r="H42" s="29">
        <v>5.61</v>
      </c>
      <c r="I42" s="22" t="s">
        <v>99</v>
      </c>
      <c r="J42" s="23"/>
    </row>
    <row r="43" spans="1:10" ht="15" x14ac:dyDescent="0.4">
      <c r="A43" s="28" t="s">
        <v>2</v>
      </c>
      <c r="B43" s="28" t="s">
        <v>12</v>
      </c>
      <c r="C43" s="28" t="s">
        <v>93</v>
      </c>
      <c r="D43" s="28" t="s">
        <v>94</v>
      </c>
      <c r="E43" s="28" t="s">
        <v>7</v>
      </c>
      <c r="F43" s="28" t="s">
        <v>44</v>
      </c>
      <c r="G43" s="29">
        <v>9.84</v>
      </c>
      <c r="H43" s="29">
        <v>9.84</v>
      </c>
      <c r="I43" s="22" t="s">
        <v>100</v>
      </c>
      <c r="J43" s="23"/>
    </row>
    <row r="44" spans="1:10" ht="15" x14ac:dyDescent="0.4">
      <c r="A44" s="28" t="s">
        <v>2</v>
      </c>
      <c r="B44" s="28" t="s">
        <v>13</v>
      </c>
      <c r="C44" s="28" t="s">
        <v>93</v>
      </c>
      <c r="D44" s="28" t="s">
        <v>94</v>
      </c>
      <c r="E44" s="28" t="s">
        <v>56</v>
      </c>
      <c r="F44" s="28" t="s">
        <v>43</v>
      </c>
      <c r="G44" s="29">
        <v>4.46</v>
      </c>
      <c r="H44" s="29">
        <v>4.46</v>
      </c>
      <c r="I44" s="22" t="s">
        <v>101</v>
      </c>
      <c r="J44" s="23"/>
    </row>
    <row r="45" spans="1:10" ht="15" x14ac:dyDescent="0.4">
      <c r="A45" s="28" t="s">
        <v>2</v>
      </c>
      <c r="B45" s="28" t="s">
        <v>13</v>
      </c>
      <c r="C45" s="28" t="s">
        <v>93</v>
      </c>
      <c r="D45" s="28" t="s">
        <v>94</v>
      </c>
      <c r="E45" s="28" t="s">
        <v>56</v>
      </c>
      <c r="F45" s="28" t="s">
        <v>44</v>
      </c>
      <c r="G45" s="29">
        <v>7.83</v>
      </c>
      <c r="H45" s="29">
        <v>7.83</v>
      </c>
      <c r="I45" s="22" t="s">
        <v>102</v>
      </c>
      <c r="J45" s="23"/>
    </row>
    <row r="46" spans="1:10" ht="15" x14ac:dyDescent="0.4">
      <c r="A46" s="28" t="s">
        <v>2</v>
      </c>
      <c r="B46" s="28" t="s">
        <v>13</v>
      </c>
      <c r="C46" s="28" t="s">
        <v>93</v>
      </c>
      <c r="D46" s="28" t="s">
        <v>94</v>
      </c>
      <c r="E46" s="28" t="s">
        <v>6</v>
      </c>
      <c r="F46" s="28" t="s">
        <v>43</v>
      </c>
      <c r="G46" s="29">
        <v>5.24</v>
      </c>
      <c r="H46" s="29">
        <v>5.24</v>
      </c>
      <c r="I46" s="22" t="s">
        <v>103</v>
      </c>
      <c r="J46" s="23"/>
    </row>
    <row r="47" spans="1:10" ht="15" x14ac:dyDescent="0.4">
      <c r="A47" s="28" t="s">
        <v>2</v>
      </c>
      <c r="B47" s="28" t="s">
        <v>13</v>
      </c>
      <c r="C47" s="28" t="s">
        <v>93</v>
      </c>
      <c r="D47" s="28" t="s">
        <v>94</v>
      </c>
      <c r="E47" s="28" t="s">
        <v>6</v>
      </c>
      <c r="F47" s="28" t="s">
        <v>44</v>
      </c>
      <c r="G47" s="29">
        <v>9.1999999999999993</v>
      </c>
      <c r="H47" s="29">
        <v>9.1999999999999993</v>
      </c>
      <c r="I47" s="22" t="s">
        <v>104</v>
      </c>
      <c r="J47" s="23"/>
    </row>
    <row r="48" spans="1:10" ht="15" x14ac:dyDescent="0.4">
      <c r="A48" s="28" t="s">
        <v>2</v>
      </c>
      <c r="B48" s="28" t="s">
        <v>13</v>
      </c>
      <c r="C48" s="28" t="s">
        <v>93</v>
      </c>
      <c r="D48" s="28" t="s">
        <v>94</v>
      </c>
      <c r="E48" s="28" t="s">
        <v>7</v>
      </c>
      <c r="F48" s="28" t="s">
        <v>43</v>
      </c>
      <c r="G48" s="29">
        <v>5.61</v>
      </c>
      <c r="H48" s="29">
        <v>5.61</v>
      </c>
      <c r="I48" s="22" t="s">
        <v>105</v>
      </c>
      <c r="J48" s="23"/>
    </row>
    <row r="49" spans="1:10" ht="15" x14ac:dyDescent="0.4">
      <c r="A49" s="28" t="s">
        <v>2</v>
      </c>
      <c r="B49" s="28" t="s">
        <v>13</v>
      </c>
      <c r="C49" s="28" t="s">
        <v>93</v>
      </c>
      <c r="D49" s="28" t="s">
        <v>94</v>
      </c>
      <c r="E49" s="28" t="s">
        <v>7</v>
      </c>
      <c r="F49" s="28" t="s">
        <v>44</v>
      </c>
      <c r="G49" s="29">
        <v>9.85</v>
      </c>
      <c r="H49" s="29">
        <v>9.85</v>
      </c>
      <c r="I49" s="22" t="s">
        <v>106</v>
      </c>
      <c r="J49" s="23"/>
    </row>
    <row r="50" spans="1:10" ht="15" x14ac:dyDescent="0.4">
      <c r="A50" s="28" t="s">
        <v>2</v>
      </c>
      <c r="B50" s="28" t="s">
        <v>14</v>
      </c>
      <c r="C50" s="28" t="s">
        <v>93</v>
      </c>
      <c r="D50" s="28" t="s">
        <v>94</v>
      </c>
      <c r="E50" s="28" t="s">
        <v>56</v>
      </c>
      <c r="F50" s="28" t="s">
        <v>43</v>
      </c>
      <c r="G50" s="29">
        <v>5.42</v>
      </c>
      <c r="H50" s="29">
        <v>5.42</v>
      </c>
      <c r="I50" s="22" t="s">
        <v>107</v>
      </c>
      <c r="J50" s="23"/>
    </row>
    <row r="51" spans="1:10" ht="15" x14ac:dyDescent="0.4">
      <c r="A51" s="28" t="s">
        <v>2</v>
      </c>
      <c r="B51" s="28" t="s">
        <v>14</v>
      </c>
      <c r="C51" s="28" t="s">
        <v>93</v>
      </c>
      <c r="D51" s="28" t="s">
        <v>94</v>
      </c>
      <c r="E51" s="28" t="s">
        <v>56</v>
      </c>
      <c r="F51" s="28" t="s">
        <v>44</v>
      </c>
      <c r="G51" s="29">
        <v>12.86</v>
      </c>
      <c r="H51" s="29">
        <v>12.86</v>
      </c>
      <c r="I51" s="22" t="s">
        <v>108</v>
      </c>
      <c r="J51" s="23"/>
    </row>
    <row r="52" spans="1:10" ht="15" x14ac:dyDescent="0.4">
      <c r="A52" s="28" t="s">
        <v>2</v>
      </c>
      <c r="B52" s="28" t="s">
        <v>14</v>
      </c>
      <c r="C52" s="28" t="s">
        <v>93</v>
      </c>
      <c r="D52" s="28" t="s">
        <v>94</v>
      </c>
      <c r="E52" s="28" t="s">
        <v>6</v>
      </c>
      <c r="F52" s="28" t="s">
        <v>43</v>
      </c>
      <c r="G52" s="29">
        <v>6.44</v>
      </c>
      <c r="H52" s="29">
        <v>6.44</v>
      </c>
      <c r="I52" s="22" t="s">
        <v>109</v>
      </c>
      <c r="J52" s="23"/>
    </row>
    <row r="53" spans="1:10" ht="15" x14ac:dyDescent="0.4">
      <c r="A53" s="28" t="s">
        <v>2</v>
      </c>
      <c r="B53" s="28" t="s">
        <v>14</v>
      </c>
      <c r="C53" s="28" t="s">
        <v>93</v>
      </c>
      <c r="D53" s="28" t="s">
        <v>94</v>
      </c>
      <c r="E53" s="28" t="s">
        <v>6</v>
      </c>
      <c r="F53" s="28" t="s">
        <v>44</v>
      </c>
      <c r="G53" s="29">
        <v>15.27</v>
      </c>
      <c r="H53" s="29">
        <v>15.27</v>
      </c>
      <c r="I53" s="22" t="s">
        <v>110</v>
      </c>
      <c r="J53" s="23"/>
    </row>
    <row r="54" spans="1:10" ht="15" x14ac:dyDescent="0.4">
      <c r="A54" s="28" t="s">
        <v>2</v>
      </c>
      <c r="B54" s="28" t="s">
        <v>14</v>
      </c>
      <c r="C54" s="28" t="s">
        <v>93</v>
      </c>
      <c r="D54" s="28" t="s">
        <v>94</v>
      </c>
      <c r="E54" s="28" t="s">
        <v>7</v>
      </c>
      <c r="F54" s="28" t="s">
        <v>43</v>
      </c>
      <c r="G54" s="29">
        <v>6.89</v>
      </c>
      <c r="H54" s="29">
        <v>6.89</v>
      </c>
      <c r="I54" s="22" t="s">
        <v>111</v>
      </c>
      <c r="J54" s="23"/>
    </row>
    <row r="55" spans="1:10" ht="15" x14ac:dyDescent="0.4">
      <c r="A55" s="28" t="s">
        <v>2</v>
      </c>
      <c r="B55" s="28" t="s">
        <v>14</v>
      </c>
      <c r="C55" s="28" t="s">
        <v>93</v>
      </c>
      <c r="D55" s="28" t="s">
        <v>94</v>
      </c>
      <c r="E55" s="28" t="s">
        <v>7</v>
      </c>
      <c r="F55" s="28" t="s">
        <v>44</v>
      </c>
      <c r="G55" s="29">
        <v>16.329999999999998</v>
      </c>
      <c r="H55" s="29">
        <v>16.329999999999998</v>
      </c>
      <c r="I55" s="22" t="s">
        <v>112</v>
      </c>
      <c r="J55" s="23"/>
    </row>
    <row r="56" spans="1:10" ht="15" x14ac:dyDescent="0.4">
      <c r="A56" s="31" t="s">
        <v>3</v>
      </c>
      <c r="B56" s="31" t="s">
        <v>12</v>
      </c>
      <c r="C56" s="31" t="s">
        <v>93</v>
      </c>
      <c r="D56" s="31" t="s">
        <v>94</v>
      </c>
      <c r="E56" s="31" t="s">
        <v>56</v>
      </c>
      <c r="F56" s="31" t="s">
        <v>43</v>
      </c>
      <c r="G56" s="32">
        <v>6.26</v>
      </c>
      <c r="H56" s="32">
        <v>5.37</v>
      </c>
      <c r="I56" s="22" t="s">
        <v>113</v>
      </c>
      <c r="J56" s="23"/>
    </row>
    <row r="57" spans="1:10" ht="15" x14ac:dyDescent="0.4">
      <c r="A57" s="31" t="s">
        <v>3</v>
      </c>
      <c r="B57" s="31" t="s">
        <v>12</v>
      </c>
      <c r="C57" s="31" t="s">
        <v>93</v>
      </c>
      <c r="D57" s="31" t="s">
        <v>94</v>
      </c>
      <c r="E57" s="31" t="s">
        <v>56</v>
      </c>
      <c r="F57" s="31" t="s">
        <v>44</v>
      </c>
      <c r="G57" s="32">
        <v>10.96</v>
      </c>
      <c r="H57" s="32">
        <v>9.3800000000000008</v>
      </c>
      <c r="I57" s="22" t="s">
        <v>114</v>
      </c>
      <c r="J57" s="23"/>
    </row>
    <row r="58" spans="1:10" ht="15" x14ac:dyDescent="0.4">
      <c r="A58" s="31" t="s">
        <v>3</v>
      </c>
      <c r="B58" s="31" t="s">
        <v>12</v>
      </c>
      <c r="C58" s="31" t="s">
        <v>93</v>
      </c>
      <c r="D58" s="31" t="s">
        <v>94</v>
      </c>
      <c r="E58" s="31" t="s">
        <v>6</v>
      </c>
      <c r="F58" s="31" t="s">
        <v>43</v>
      </c>
      <c r="G58" s="32">
        <v>7.35</v>
      </c>
      <c r="H58" s="32">
        <v>6.29</v>
      </c>
      <c r="I58" s="22" t="s">
        <v>115</v>
      </c>
      <c r="J58" s="23"/>
    </row>
    <row r="59" spans="1:10" ht="15" x14ac:dyDescent="0.4">
      <c r="A59" s="31" t="s">
        <v>3</v>
      </c>
      <c r="B59" s="31" t="s">
        <v>12</v>
      </c>
      <c r="C59" s="31" t="s">
        <v>93</v>
      </c>
      <c r="D59" s="31" t="s">
        <v>94</v>
      </c>
      <c r="E59" s="31" t="s">
        <v>6</v>
      </c>
      <c r="F59" s="31" t="s">
        <v>44</v>
      </c>
      <c r="G59" s="32">
        <v>12.86</v>
      </c>
      <c r="H59" s="32">
        <v>11.03</v>
      </c>
      <c r="I59" s="22" t="s">
        <v>116</v>
      </c>
      <c r="J59" s="23"/>
    </row>
    <row r="60" spans="1:10" ht="15" x14ac:dyDescent="0.4">
      <c r="A60" s="31" t="s">
        <v>3</v>
      </c>
      <c r="B60" s="31" t="s">
        <v>12</v>
      </c>
      <c r="C60" s="31" t="s">
        <v>93</v>
      </c>
      <c r="D60" s="31" t="s">
        <v>94</v>
      </c>
      <c r="E60" s="31" t="s">
        <v>7</v>
      </c>
      <c r="F60" s="31" t="s">
        <v>43</v>
      </c>
      <c r="G60" s="32">
        <v>7.87</v>
      </c>
      <c r="H60" s="32">
        <v>6.75</v>
      </c>
      <c r="I60" s="22" t="s">
        <v>117</v>
      </c>
      <c r="J60" s="23"/>
    </row>
    <row r="61" spans="1:10" ht="15" x14ac:dyDescent="0.4">
      <c r="A61" s="31" t="s">
        <v>3</v>
      </c>
      <c r="B61" s="31" t="s">
        <v>12</v>
      </c>
      <c r="C61" s="31" t="s">
        <v>93</v>
      </c>
      <c r="D61" s="31" t="s">
        <v>94</v>
      </c>
      <c r="E61" s="31" t="s">
        <v>7</v>
      </c>
      <c r="F61" s="31" t="s">
        <v>44</v>
      </c>
      <c r="G61" s="32">
        <v>13.77</v>
      </c>
      <c r="H61" s="32">
        <v>11.79</v>
      </c>
      <c r="I61" s="22" t="s">
        <v>118</v>
      </c>
      <c r="J61" s="23"/>
    </row>
    <row r="62" spans="1:10" ht="15" x14ac:dyDescent="0.4">
      <c r="A62" s="31" t="s">
        <v>3</v>
      </c>
      <c r="B62" s="31" t="s">
        <v>13</v>
      </c>
      <c r="C62" s="31" t="s">
        <v>93</v>
      </c>
      <c r="D62" s="31" t="s">
        <v>94</v>
      </c>
      <c r="E62" s="31" t="s">
        <v>56</v>
      </c>
      <c r="F62" s="31" t="s">
        <v>43</v>
      </c>
      <c r="G62" s="32">
        <v>6.26</v>
      </c>
      <c r="H62" s="32">
        <v>5.37</v>
      </c>
      <c r="I62" s="22" t="s">
        <v>119</v>
      </c>
      <c r="J62" s="23"/>
    </row>
    <row r="63" spans="1:10" ht="15" x14ac:dyDescent="0.4">
      <c r="A63" s="31" t="s">
        <v>3</v>
      </c>
      <c r="B63" s="31" t="s">
        <v>13</v>
      </c>
      <c r="C63" s="31" t="s">
        <v>93</v>
      </c>
      <c r="D63" s="31" t="s">
        <v>94</v>
      </c>
      <c r="E63" s="31" t="s">
        <v>56</v>
      </c>
      <c r="F63" s="31" t="s">
        <v>44</v>
      </c>
      <c r="G63" s="32">
        <v>10.96</v>
      </c>
      <c r="H63" s="32">
        <v>9.39</v>
      </c>
      <c r="I63" s="22" t="s">
        <v>120</v>
      </c>
      <c r="J63" s="23"/>
    </row>
    <row r="64" spans="1:10" ht="15" x14ac:dyDescent="0.4">
      <c r="A64" s="31" t="s">
        <v>3</v>
      </c>
      <c r="B64" s="31" t="s">
        <v>13</v>
      </c>
      <c r="C64" s="31" t="s">
        <v>93</v>
      </c>
      <c r="D64" s="31" t="s">
        <v>94</v>
      </c>
      <c r="E64" s="31" t="s">
        <v>6</v>
      </c>
      <c r="F64" s="31" t="s">
        <v>43</v>
      </c>
      <c r="G64" s="32">
        <v>7.34</v>
      </c>
      <c r="H64" s="32">
        <v>6.3</v>
      </c>
      <c r="I64" s="22" t="s">
        <v>121</v>
      </c>
      <c r="J64" s="23"/>
    </row>
    <row r="65" spans="1:10" ht="15" x14ac:dyDescent="0.4">
      <c r="A65" s="31" t="s">
        <v>3</v>
      </c>
      <c r="B65" s="31" t="s">
        <v>13</v>
      </c>
      <c r="C65" s="31" t="s">
        <v>93</v>
      </c>
      <c r="D65" s="31" t="s">
        <v>94</v>
      </c>
      <c r="E65" s="31" t="s">
        <v>6</v>
      </c>
      <c r="F65" s="31" t="s">
        <v>44</v>
      </c>
      <c r="G65" s="32">
        <v>12.86</v>
      </c>
      <c r="H65" s="32">
        <v>11.02</v>
      </c>
      <c r="I65" s="22" t="s">
        <v>122</v>
      </c>
      <c r="J65" s="23"/>
    </row>
    <row r="66" spans="1:10" ht="15" x14ac:dyDescent="0.4">
      <c r="A66" s="31" t="s">
        <v>3</v>
      </c>
      <c r="B66" s="31" t="s">
        <v>13</v>
      </c>
      <c r="C66" s="31" t="s">
        <v>93</v>
      </c>
      <c r="D66" s="31" t="s">
        <v>94</v>
      </c>
      <c r="E66" s="31" t="s">
        <v>7</v>
      </c>
      <c r="F66" s="31" t="s">
        <v>43</v>
      </c>
      <c r="G66" s="32">
        <v>7.86</v>
      </c>
      <c r="H66" s="32">
        <v>6.74</v>
      </c>
      <c r="I66" s="22" t="s">
        <v>123</v>
      </c>
      <c r="J66" s="23"/>
    </row>
    <row r="67" spans="1:10" ht="15" x14ac:dyDescent="0.4">
      <c r="A67" s="31" t="s">
        <v>3</v>
      </c>
      <c r="B67" s="31" t="s">
        <v>13</v>
      </c>
      <c r="C67" s="31" t="s">
        <v>93</v>
      </c>
      <c r="D67" s="31" t="s">
        <v>94</v>
      </c>
      <c r="E67" s="31" t="s">
        <v>7</v>
      </c>
      <c r="F67" s="31" t="s">
        <v>44</v>
      </c>
      <c r="G67" s="32">
        <v>13.76</v>
      </c>
      <c r="H67" s="32">
        <v>11.79</v>
      </c>
      <c r="I67" s="22" t="s">
        <v>124</v>
      </c>
      <c r="J67" s="23"/>
    </row>
    <row r="68" spans="1:10" ht="15" x14ac:dyDescent="0.4">
      <c r="A68" s="31" t="s">
        <v>3</v>
      </c>
      <c r="B68" s="31" t="s">
        <v>14</v>
      </c>
      <c r="C68" s="31" t="s">
        <v>93</v>
      </c>
      <c r="D68" s="31" t="s">
        <v>94</v>
      </c>
      <c r="E68" s="31" t="s">
        <v>56</v>
      </c>
      <c r="F68" s="31" t="s">
        <v>43</v>
      </c>
      <c r="G68" s="32">
        <v>7.59</v>
      </c>
      <c r="H68" s="32">
        <v>6.51</v>
      </c>
      <c r="I68" s="22" t="s">
        <v>125</v>
      </c>
      <c r="J68" s="23"/>
    </row>
    <row r="69" spans="1:10" ht="15" x14ac:dyDescent="0.4">
      <c r="A69" s="31" t="s">
        <v>3</v>
      </c>
      <c r="B69" s="31" t="s">
        <v>14</v>
      </c>
      <c r="C69" s="31" t="s">
        <v>93</v>
      </c>
      <c r="D69" s="31" t="s">
        <v>94</v>
      </c>
      <c r="E69" s="31" t="s">
        <v>56</v>
      </c>
      <c r="F69" s="31" t="s">
        <v>44</v>
      </c>
      <c r="G69" s="32">
        <v>17.989999999999998</v>
      </c>
      <c r="H69" s="32">
        <v>15.42</v>
      </c>
      <c r="I69" s="22" t="s">
        <v>126</v>
      </c>
      <c r="J69" s="23"/>
    </row>
    <row r="70" spans="1:10" ht="15" x14ac:dyDescent="0.4">
      <c r="A70" s="31" t="s">
        <v>3</v>
      </c>
      <c r="B70" s="31" t="s">
        <v>14</v>
      </c>
      <c r="C70" s="31" t="s">
        <v>93</v>
      </c>
      <c r="D70" s="31" t="s">
        <v>94</v>
      </c>
      <c r="E70" s="31" t="s">
        <v>6</v>
      </c>
      <c r="F70" s="31" t="s">
        <v>43</v>
      </c>
      <c r="G70" s="32">
        <v>9.02</v>
      </c>
      <c r="H70" s="32">
        <v>7.73</v>
      </c>
      <c r="I70" s="22" t="s">
        <v>127</v>
      </c>
      <c r="J70" s="23"/>
    </row>
    <row r="71" spans="1:10" ht="15" x14ac:dyDescent="0.4">
      <c r="A71" s="31" t="s">
        <v>3</v>
      </c>
      <c r="B71" s="31" t="s">
        <v>14</v>
      </c>
      <c r="C71" s="31" t="s">
        <v>93</v>
      </c>
      <c r="D71" s="31" t="s">
        <v>94</v>
      </c>
      <c r="E71" s="31" t="s">
        <v>6</v>
      </c>
      <c r="F71" s="31" t="s">
        <v>44</v>
      </c>
      <c r="G71" s="32">
        <v>21.39</v>
      </c>
      <c r="H71" s="32">
        <v>18.32</v>
      </c>
      <c r="I71" s="22" t="s">
        <v>128</v>
      </c>
      <c r="J71" s="23"/>
    </row>
    <row r="72" spans="1:10" ht="15" x14ac:dyDescent="0.4">
      <c r="A72" s="31" t="s">
        <v>3</v>
      </c>
      <c r="B72" s="31" t="s">
        <v>14</v>
      </c>
      <c r="C72" s="31" t="s">
        <v>93</v>
      </c>
      <c r="D72" s="31" t="s">
        <v>94</v>
      </c>
      <c r="E72" s="31" t="s">
        <v>7</v>
      </c>
      <c r="F72" s="31" t="s">
        <v>43</v>
      </c>
      <c r="G72" s="32">
        <v>9.65</v>
      </c>
      <c r="H72" s="32">
        <v>8.27</v>
      </c>
      <c r="I72" s="22" t="s">
        <v>129</v>
      </c>
      <c r="J72" s="23"/>
    </row>
    <row r="73" spans="1:10" ht="15" x14ac:dyDescent="0.4">
      <c r="A73" s="31" t="s">
        <v>3</v>
      </c>
      <c r="B73" s="31" t="s">
        <v>14</v>
      </c>
      <c r="C73" s="31" t="s">
        <v>93</v>
      </c>
      <c r="D73" s="31" t="s">
        <v>94</v>
      </c>
      <c r="E73" s="31" t="s">
        <v>7</v>
      </c>
      <c r="F73" s="31" t="s">
        <v>44</v>
      </c>
      <c r="G73" s="32">
        <v>22.89</v>
      </c>
      <c r="H73" s="32">
        <v>19.600000000000001</v>
      </c>
      <c r="I73" s="22" t="s">
        <v>130</v>
      </c>
      <c r="J73" s="23"/>
    </row>
    <row r="74" spans="1:10" ht="15" x14ac:dyDescent="0.4">
      <c r="A74" s="28" t="s">
        <v>2</v>
      </c>
      <c r="B74" s="28" t="s">
        <v>12</v>
      </c>
      <c r="C74" s="28" t="s">
        <v>131</v>
      </c>
      <c r="D74" s="28" t="s">
        <v>132</v>
      </c>
      <c r="E74" s="28" t="s">
        <v>56</v>
      </c>
      <c r="F74" s="28" t="s">
        <v>43</v>
      </c>
      <c r="G74" s="29">
        <v>48.26</v>
      </c>
      <c r="H74" s="29">
        <v>48.26</v>
      </c>
      <c r="I74" s="22" t="s">
        <v>133</v>
      </c>
      <c r="J74" s="23"/>
    </row>
    <row r="75" spans="1:10" ht="15" x14ac:dyDescent="0.4">
      <c r="A75" s="28" t="s">
        <v>2</v>
      </c>
      <c r="B75" s="28" t="s">
        <v>12</v>
      </c>
      <c r="C75" s="28" t="s">
        <v>131</v>
      </c>
      <c r="D75" s="28" t="s">
        <v>132</v>
      </c>
      <c r="E75" s="28" t="s">
        <v>56</v>
      </c>
      <c r="F75" s="28" t="s">
        <v>44</v>
      </c>
      <c r="G75" s="29">
        <v>118.24</v>
      </c>
      <c r="H75" s="29">
        <v>118.24</v>
      </c>
      <c r="I75" s="22" t="s">
        <v>134</v>
      </c>
      <c r="J75" s="23"/>
    </row>
    <row r="76" spans="1:10" ht="15" x14ac:dyDescent="0.4">
      <c r="A76" s="28" t="s">
        <v>2</v>
      </c>
      <c r="B76" s="28" t="s">
        <v>12</v>
      </c>
      <c r="C76" s="28" t="s">
        <v>131</v>
      </c>
      <c r="D76" s="28" t="s">
        <v>132</v>
      </c>
      <c r="E76" s="28" t="s">
        <v>6</v>
      </c>
      <c r="F76" s="28" t="s">
        <v>43</v>
      </c>
      <c r="G76" s="29">
        <v>55.19</v>
      </c>
      <c r="H76" s="29">
        <v>55.19</v>
      </c>
      <c r="I76" s="22" t="s">
        <v>135</v>
      </c>
      <c r="J76" s="23"/>
    </row>
    <row r="77" spans="1:10" ht="15" x14ac:dyDescent="0.4">
      <c r="A77" s="28" t="s">
        <v>2</v>
      </c>
      <c r="B77" s="28" t="s">
        <v>12</v>
      </c>
      <c r="C77" s="28" t="s">
        <v>131</v>
      </c>
      <c r="D77" s="28" t="s">
        <v>132</v>
      </c>
      <c r="E77" s="28" t="s">
        <v>6</v>
      </c>
      <c r="F77" s="28" t="s">
        <v>44</v>
      </c>
      <c r="G77" s="29">
        <v>135.22999999999999</v>
      </c>
      <c r="H77" s="29">
        <v>135.22999999999999</v>
      </c>
      <c r="I77" s="22" t="s">
        <v>136</v>
      </c>
      <c r="J77" s="23"/>
    </row>
    <row r="78" spans="1:10" ht="15" x14ac:dyDescent="0.4">
      <c r="A78" s="28" t="s">
        <v>2</v>
      </c>
      <c r="B78" s="28" t="s">
        <v>12</v>
      </c>
      <c r="C78" s="28" t="s">
        <v>131</v>
      </c>
      <c r="D78" s="28" t="s">
        <v>132</v>
      </c>
      <c r="E78" s="28" t="s">
        <v>7</v>
      </c>
      <c r="F78" s="28" t="s">
        <v>43</v>
      </c>
      <c r="G78" s="29">
        <v>62.98</v>
      </c>
      <c r="H78" s="29">
        <v>62.98</v>
      </c>
      <c r="I78" s="22" t="s">
        <v>137</v>
      </c>
      <c r="J78" s="23"/>
    </row>
    <row r="79" spans="1:10" ht="15" x14ac:dyDescent="0.4">
      <c r="A79" s="28" t="s">
        <v>2</v>
      </c>
      <c r="B79" s="28" t="s">
        <v>12</v>
      </c>
      <c r="C79" s="28" t="s">
        <v>131</v>
      </c>
      <c r="D79" s="28" t="s">
        <v>132</v>
      </c>
      <c r="E79" s="28" t="s">
        <v>7</v>
      </c>
      <c r="F79" s="28" t="s">
        <v>44</v>
      </c>
      <c r="G79" s="29">
        <v>154.30000000000001</v>
      </c>
      <c r="H79" s="29">
        <v>154.30000000000001</v>
      </c>
      <c r="I79" s="22" t="s">
        <v>138</v>
      </c>
      <c r="J79" s="23"/>
    </row>
    <row r="80" spans="1:10" ht="15" x14ac:dyDescent="0.4">
      <c r="A80" s="28" t="s">
        <v>2</v>
      </c>
      <c r="B80" s="28" t="s">
        <v>13</v>
      </c>
      <c r="C80" s="28" t="s">
        <v>131</v>
      </c>
      <c r="D80" s="28" t="s">
        <v>132</v>
      </c>
      <c r="E80" s="28" t="s">
        <v>56</v>
      </c>
      <c r="F80" s="28" t="s">
        <v>43</v>
      </c>
      <c r="G80" s="29">
        <v>61.67</v>
      </c>
      <c r="H80" s="29">
        <v>61.67</v>
      </c>
      <c r="I80" s="22" t="s">
        <v>139</v>
      </c>
      <c r="J80" s="23"/>
    </row>
    <row r="81" spans="1:10" ht="15" x14ac:dyDescent="0.4">
      <c r="A81" s="28" t="s">
        <v>2</v>
      </c>
      <c r="B81" s="28" t="s">
        <v>13</v>
      </c>
      <c r="C81" s="28" t="s">
        <v>131</v>
      </c>
      <c r="D81" s="28" t="s">
        <v>132</v>
      </c>
      <c r="E81" s="28" t="s">
        <v>56</v>
      </c>
      <c r="F81" s="28" t="s">
        <v>44</v>
      </c>
      <c r="G81" s="29">
        <v>151.1</v>
      </c>
      <c r="H81" s="29">
        <v>151.1</v>
      </c>
      <c r="I81" s="22" t="s">
        <v>140</v>
      </c>
      <c r="J81" s="23"/>
    </row>
    <row r="82" spans="1:10" ht="15" x14ac:dyDescent="0.4">
      <c r="A82" s="28" t="s">
        <v>2</v>
      </c>
      <c r="B82" s="28" t="s">
        <v>13</v>
      </c>
      <c r="C82" s="28" t="s">
        <v>131</v>
      </c>
      <c r="D82" s="28" t="s">
        <v>132</v>
      </c>
      <c r="E82" s="28" t="s">
        <v>6</v>
      </c>
      <c r="F82" s="28" t="s">
        <v>43</v>
      </c>
      <c r="G82" s="29">
        <v>70.400000000000006</v>
      </c>
      <c r="H82" s="29">
        <v>70.400000000000006</v>
      </c>
      <c r="I82" s="22" t="s">
        <v>141</v>
      </c>
      <c r="J82" s="23"/>
    </row>
    <row r="83" spans="1:10" ht="15" x14ac:dyDescent="0.4">
      <c r="A83" s="28" t="s">
        <v>2</v>
      </c>
      <c r="B83" s="28" t="s">
        <v>13</v>
      </c>
      <c r="C83" s="28" t="s">
        <v>131</v>
      </c>
      <c r="D83" s="28" t="s">
        <v>132</v>
      </c>
      <c r="E83" s="28" t="s">
        <v>6</v>
      </c>
      <c r="F83" s="28" t="s">
        <v>44</v>
      </c>
      <c r="G83" s="29">
        <v>172.48</v>
      </c>
      <c r="H83" s="29">
        <v>172.48</v>
      </c>
      <c r="I83" s="22" t="s">
        <v>142</v>
      </c>
      <c r="J83" s="23"/>
    </row>
    <row r="84" spans="1:10" ht="15" x14ac:dyDescent="0.4">
      <c r="A84" s="28" t="s">
        <v>2</v>
      </c>
      <c r="B84" s="28" t="s">
        <v>13</v>
      </c>
      <c r="C84" s="28" t="s">
        <v>131</v>
      </c>
      <c r="D84" s="28" t="s">
        <v>132</v>
      </c>
      <c r="E84" s="28" t="s">
        <v>7</v>
      </c>
      <c r="F84" s="28" t="s">
        <v>43</v>
      </c>
      <c r="G84" s="29">
        <v>80.430000000000007</v>
      </c>
      <c r="H84" s="29">
        <v>80.430000000000007</v>
      </c>
      <c r="I84" s="22" t="s">
        <v>143</v>
      </c>
      <c r="J84" s="23"/>
    </row>
    <row r="85" spans="1:10" ht="15" x14ac:dyDescent="0.4">
      <c r="A85" s="28" t="s">
        <v>2</v>
      </c>
      <c r="B85" s="28" t="s">
        <v>13</v>
      </c>
      <c r="C85" s="28" t="s">
        <v>131</v>
      </c>
      <c r="D85" s="28" t="s">
        <v>132</v>
      </c>
      <c r="E85" s="28" t="s">
        <v>7</v>
      </c>
      <c r="F85" s="28" t="s">
        <v>44</v>
      </c>
      <c r="G85" s="29">
        <v>197.04</v>
      </c>
      <c r="H85" s="29">
        <v>197.04</v>
      </c>
      <c r="I85" s="22" t="s">
        <v>144</v>
      </c>
      <c r="J85" s="23"/>
    </row>
    <row r="86" spans="1:10" ht="15" x14ac:dyDescent="0.4">
      <c r="A86" s="28" t="s">
        <v>2</v>
      </c>
      <c r="B86" s="28" t="s">
        <v>14</v>
      </c>
      <c r="C86" s="28" t="s">
        <v>131</v>
      </c>
      <c r="D86" s="28" t="s">
        <v>132</v>
      </c>
      <c r="E86" s="28" t="s">
        <v>56</v>
      </c>
      <c r="F86" s="28" t="s">
        <v>43</v>
      </c>
      <c r="G86" s="29">
        <v>47.45</v>
      </c>
      <c r="H86" s="29">
        <v>47.45</v>
      </c>
      <c r="I86" s="22" t="s">
        <v>145</v>
      </c>
      <c r="J86" s="23"/>
    </row>
    <row r="87" spans="1:10" ht="15" x14ac:dyDescent="0.4">
      <c r="A87" s="28" t="s">
        <v>2</v>
      </c>
      <c r="B87" s="28" t="s">
        <v>14</v>
      </c>
      <c r="C87" s="28" t="s">
        <v>131</v>
      </c>
      <c r="D87" s="28" t="s">
        <v>132</v>
      </c>
      <c r="E87" s="28" t="s">
        <v>56</v>
      </c>
      <c r="F87" s="28" t="s">
        <v>44</v>
      </c>
      <c r="G87" s="29">
        <v>116.25</v>
      </c>
      <c r="H87" s="29">
        <v>116.25</v>
      </c>
      <c r="I87" s="22" t="s">
        <v>146</v>
      </c>
      <c r="J87" s="23"/>
    </row>
    <row r="88" spans="1:10" ht="15" x14ac:dyDescent="0.4">
      <c r="A88" s="28" t="s">
        <v>2</v>
      </c>
      <c r="B88" s="28" t="s">
        <v>14</v>
      </c>
      <c r="C88" s="28" t="s">
        <v>131</v>
      </c>
      <c r="D88" s="28" t="s">
        <v>132</v>
      </c>
      <c r="E88" s="28" t="s">
        <v>6</v>
      </c>
      <c r="F88" s="28" t="s">
        <v>43</v>
      </c>
      <c r="G88" s="29">
        <v>61.71</v>
      </c>
      <c r="H88" s="29">
        <v>61.71</v>
      </c>
      <c r="I88" s="22" t="s">
        <v>147</v>
      </c>
      <c r="J88" s="23"/>
    </row>
    <row r="89" spans="1:10" ht="15" x14ac:dyDescent="0.4">
      <c r="A89" s="28" t="s">
        <v>2</v>
      </c>
      <c r="B89" s="28" t="s">
        <v>14</v>
      </c>
      <c r="C89" s="28" t="s">
        <v>131</v>
      </c>
      <c r="D89" s="28" t="s">
        <v>132</v>
      </c>
      <c r="E89" s="28" t="s">
        <v>6</v>
      </c>
      <c r="F89" s="28" t="s">
        <v>44</v>
      </c>
      <c r="G89" s="29">
        <v>151.19</v>
      </c>
      <c r="H89" s="29">
        <v>151.19</v>
      </c>
      <c r="I89" s="22" t="s">
        <v>148</v>
      </c>
      <c r="J89" s="23"/>
    </row>
    <row r="90" spans="1:10" ht="15" x14ac:dyDescent="0.4">
      <c r="A90" s="28" t="s">
        <v>2</v>
      </c>
      <c r="B90" s="28" t="s">
        <v>14</v>
      </c>
      <c r="C90" s="28" t="s">
        <v>131</v>
      </c>
      <c r="D90" s="28" t="s">
        <v>132</v>
      </c>
      <c r="E90" s="28" t="s">
        <v>7</v>
      </c>
      <c r="F90" s="28" t="s">
        <v>43</v>
      </c>
      <c r="G90" s="29">
        <v>74.34</v>
      </c>
      <c r="H90" s="29">
        <v>74.34</v>
      </c>
      <c r="I90" s="22" t="s">
        <v>149</v>
      </c>
      <c r="J90" s="23"/>
    </row>
    <row r="91" spans="1:10" ht="15" x14ac:dyDescent="0.4">
      <c r="A91" s="28" t="s">
        <v>2</v>
      </c>
      <c r="B91" s="28" t="s">
        <v>14</v>
      </c>
      <c r="C91" s="28" t="s">
        <v>131</v>
      </c>
      <c r="D91" s="28" t="s">
        <v>132</v>
      </c>
      <c r="E91" s="28" t="s">
        <v>7</v>
      </c>
      <c r="F91" s="28" t="s">
        <v>44</v>
      </c>
      <c r="G91" s="29">
        <v>182.11</v>
      </c>
      <c r="H91" s="29">
        <v>182.11</v>
      </c>
      <c r="I91" s="22" t="s">
        <v>150</v>
      </c>
      <c r="J91" s="23"/>
    </row>
    <row r="92" spans="1:10" ht="15" x14ac:dyDescent="0.4">
      <c r="A92" s="31" t="s">
        <v>3</v>
      </c>
      <c r="B92" s="31" t="s">
        <v>12</v>
      </c>
      <c r="C92" s="31" t="s">
        <v>131</v>
      </c>
      <c r="D92" s="31" t="s">
        <v>132</v>
      </c>
      <c r="E92" s="31" t="s">
        <v>56</v>
      </c>
      <c r="F92" s="31" t="s">
        <v>43</v>
      </c>
      <c r="G92" s="32">
        <v>67.569999999999993</v>
      </c>
      <c r="H92" s="32">
        <v>57.92</v>
      </c>
      <c r="I92" s="22" t="s">
        <v>151</v>
      </c>
      <c r="J92" s="23"/>
    </row>
    <row r="93" spans="1:10" ht="15" x14ac:dyDescent="0.4">
      <c r="A93" s="31" t="s">
        <v>3</v>
      </c>
      <c r="B93" s="31" t="s">
        <v>12</v>
      </c>
      <c r="C93" s="31" t="s">
        <v>131</v>
      </c>
      <c r="D93" s="31" t="s">
        <v>132</v>
      </c>
      <c r="E93" s="31" t="s">
        <v>56</v>
      </c>
      <c r="F93" s="31" t="s">
        <v>44</v>
      </c>
      <c r="G93" s="32">
        <v>165.52</v>
      </c>
      <c r="H93" s="32">
        <v>141.88</v>
      </c>
      <c r="I93" s="22" t="s">
        <v>152</v>
      </c>
      <c r="J93" s="23"/>
    </row>
    <row r="94" spans="1:10" ht="15" x14ac:dyDescent="0.4">
      <c r="A94" s="31" t="s">
        <v>3</v>
      </c>
      <c r="B94" s="31" t="s">
        <v>12</v>
      </c>
      <c r="C94" s="31" t="s">
        <v>131</v>
      </c>
      <c r="D94" s="31" t="s">
        <v>132</v>
      </c>
      <c r="E94" s="31" t="s">
        <v>6</v>
      </c>
      <c r="F94" s="31" t="s">
        <v>43</v>
      </c>
      <c r="G94" s="32">
        <v>77.260000000000005</v>
      </c>
      <c r="H94" s="32">
        <v>66.23</v>
      </c>
      <c r="I94" s="22" t="s">
        <v>153</v>
      </c>
      <c r="J94" s="23"/>
    </row>
    <row r="95" spans="1:10" ht="15" x14ac:dyDescent="0.4">
      <c r="A95" s="31" t="s">
        <v>3</v>
      </c>
      <c r="B95" s="31" t="s">
        <v>12</v>
      </c>
      <c r="C95" s="31" t="s">
        <v>131</v>
      </c>
      <c r="D95" s="31" t="s">
        <v>132</v>
      </c>
      <c r="E95" s="31" t="s">
        <v>6</v>
      </c>
      <c r="F95" s="31" t="s">
        <v>44</v>
      </c>
      <c r="G95" s="32">
        <v>189.31</v>
      </c>
      <c r="H95" s="32">
        <v>162.27000000000001</v>
      </c>
      <c r="I95" s="22" t="s">
        <v>154</v>
      </c>
      <c r="J95" s="23"/>
    </row>
    <row r="96" spans="1:10" ht="15" x14ac:dyDescent="0.4">
      <c r="A96" s="31" t="s">
        <v>3</v>
      </c>
      <c r="B96" s="31" t="s">
        <v>12</v>
      </c>
      <c r="C96" s="31" t="s">
        <v>131</v>
      </c>
      <c r="D96" s="31" t="s">
        <v>132</v>
      </c>
      <c r="E96" s="31" t="s">
        <v>7</v>
      </c>
      <c r="F96" s="31" t="s">
        <v>43</v>
      </c>
      <c r="G96" s="32">
        <v>88.18</v>
      </c>
      <c r="H96" s="32">
        <v>75.569999999999993</v>
      </c>
      <c r="I96" s="22" t="s">
        <v>155</v>
      </c>
      <c r="J96" s="23"/>
    </row>
    <row r="97" spans="1:10" ht="15" x14ac:dyDescent="0.4">
      <c r="A97" s="31" t="s">
        <v>3</v>
      </c>
      <c r="B97" s="31" t="s">
        <v>12</v>
      </c>
      <c r="C97" s="31" t="s">
        <v>131</v>
      </c>
      <c r="D97" s="31" t="s">
        <v>132</v>
      </c>
      <c r="E97" s="31" t="s">
        <v>7</v>
      </c>
      <c r="F97" s="31" t="s">
        <v>44</v>
      </c>
      <c r="G97" s="32">
        <v>216.03</v>
      </c>
      <c r="H97" s="32">
        <v>185.16</v>
      </c>
      <c r="I97" s="22" t="s">
        <v>156</v>
      </c>
      <c r="J97" s="23"/>
    </row>
    <row r="98" spans="1:10" ht="15" x14ac:dyDescent="0.4">
      <c r="A98" s="31" t="s">
        <v>3</v>
      </c>
      <c r="B98" s="31" t="s">
        <v>13</v>
      </c>
      <c r="C98" s="31" t="s">
        <v>131</v>
      </c>
      <c r="D98" s="31" t="s">
        <v>132</v>
      </c>
      <c r="E98" s="31" t="s">
        <v>56</v>
      </c>
      <c r="F98" s="31" t="s">
        <v>43</v>
      </c>
      <c r="G98" s="32">
        <v>86.33</v>
      </c>
      <c r="H98" s="32">
        <v>74.010000000000005</v>
      </c>
      <c r="I98" s="22" t="s">
        <v>157</v>
      </c>
      <c r="J98" s="23"/>
    </row>
    <row r="99" spans="1:10" ht="15" x14ac:dyDescent="0.4">
      <c r="A99" s="31" t="s">
        <v>3</v>
      </c>
      <c r="B99" s="31" t="s">
        <v>13</v>
      </c>
      <c r="C99" s="31" t="s">
        <v>131</v>
      </c>
      <c r="D99" s="31" t="s">
        <v>132</v>
      </c>
      <c r="E99" s="31" t="s">
        <v>56</v>
      </c>
      <c r="F99" s="31" t="s">
        <v>44</v>
      </c>
      <c r="G99" s="32">
        <v>211.52</v>
      </c>
      <c r="H99" s="32">
        <v>181.3</v>
      </c>
      <c r="I99" s="22" t="s">
        <v>158</v>
      </c>
      <c r="J99" s="23"/>
    </row>
    <row r="100" spans="1:10" ht="15" x14ac:dyDescent="0.4">
      <c r="A100" s="31" t="s">
        <v>3</v>
      </c>
      <c r="B100" s="31" t="s">
        <v>13</v>
      </c>
      <c r="C100" s="31" t="s">
        <v>131</v>
      </c>
      <c r="D100" s="31" t="s">
        <v>132</v>
      </c>
      <c r="E100" s="31" t="s">
        <v>6</v>
      </c>
      <c r="F100" s="31" t="s">
        <v>43</v>
      </c>
      <c r="G100" s="32">
        <v>98.56</v>
      </c>
      <c r="H100" s="32">
        <v>84.47</v>
      </c>
      <c r="I100" s="22" t="s">
        <v>159</v>
      </c>
      <c r="J100" s="23"/>
    </row>
    <row r="101" spans="1:10" ht="15" x14ac:dyDescent="0.4">
      <c r="A101" s="31" t="s">
        <v>3</v>
      </c>
      <c r="B101" s="31" t="s">
        <v>13</v>
      </c>
      <c r="C101" s="31" t="s">
        <v>131</v>
      </c>
      <c r="D101" s="31" t="s">
        <v>132</v>
      </c>
      <c r="E101" s="31" t="s">
        <v>6</v>
      </c>
      <c r="F101" s="31" t="s">
        <v>44</v>
      </c>
      <c r="G101" s="32">
        <v>241.5</v>
      </c>
      <c r="H101" s="32">
        <v>207</v>
      </c>
      <c r="I101" s="22" t="s">
        <v>160</v>
      </c>
      <c r="J101" s="23"/>
    </row>
    <row r="102" spans="1:10" ht="15" x14ac:dyDescent="0.4">
      <c r="A102" s="31" t="s">
        <v>3</v>
      </c>
      <c r="B102" s="31" t="s">
        <v>13</v>
      </c>
      <c r="C102" s="31" t="s">
        <v>131</v>
      </c>
      <c r="D102" s="31" t="s">
        <v>132</v>
      </c>
      <c r="E102" s="31" t="s">
        <v>7</v>
      </c>
      <c r="F102" s="31" t="s">
        <v>43</v>
      </c>
      <c r="G102" s="32">
        <v>112.59</v>
      </c>
      <c r="H102" s="32">
        <v>96.51</v>
      </c>
      <c r="I102" s="22" t="s">
        <v>161</v>
      </c>
      <c r="J102" s="23"/>
    </row>
    <row r="103" spans="1:10" ht="15" x14ac:dyDescent="0.4">
      <c r="A103" s="31" t="s">
        <v>3</v>
      </c>
      <c r="B103" s="31" t="s">
        <v>13</v>
      </c>
      <c r="C103" s="31" t="s">
        <v>131</v>
      </c>
      <c r="D103" s="31" t="s">
        <v>132</v>
      </c>
      <c r="E103" s="31" t="s">
        <v>7</v>
      </c>
      <c r="F103" s="31" t="s">
        <v>44</v>
      </c>
      <c r="G103" s="32">
        <v>275.85000000000002</v>
      </c>
      <c r="H103" s="32">
        <v>236.46</v>
      </c>
      <c r="I103" s="22" t="s">
        <v>162</v>
      </c>
      <c r="J103" s="23"/>
    </row>
    <row r="104" spans="1:10" ht="15" x14ac:dyDescent="0.4">
      <c r="A104" s="31" t="s">
        <v>3</v>
      </c>
      <c r="B104" s="31" t="s">
        <v>14</v>
      </c>
      <c r="C104" s="31" t="s">
        <v>131</v>
      </c>
      <c r="D104" s="31" t="s">
        <v>132</v>
      </c>
      <c r="E104" s="31" t="s">
        <v>56</v>
      </c>
      <c r="F104" s="31" t="s">
        <v>43</v>
      </c>
      <c r="G104" s="32">
        <v>66.42</v>
      </c>
      <c r="H104" s="32">
        <v>56.94</v>
      </c>
      <c r="I104" s="22" t="s">
        <v>163</v>
      </c>
      <c r="J104" s="23"/>
    </row>
    <row r="105" spans="1:10" ht="15" x14ac:dyDescent="0.4">
      <c r="A105" s="31" t="s">
        <v>3</v>
      </c>
      <c r="B105" s="31" t="s">
        <v>14</v>
      </c>
      <c r="C105" s="31" t="s">
        <v>131</v>
      </c>
      <c r="D105" s="31" t="s">
        <v>132</v>
      </c>
      <c r="E105" s="31" t="s">
        <v>56</v>
      </c>
      <c r="F105" s="31" t="s">
        <v>44</v>
      </c>
      <c r="G105" s="32">
        <v>162.72999999999999</v>
      </c>
      <c r="H105" s="32">
        <v>139.5</v>
      </c>
      <c r="I105" s="22" t="s">
        <v>164</v>
      </c>
      <c r="J105" s="23"/>
    </row>
    <row r="106" spans="1:10" ht="15" x14ac:dyDescent="0.4">
      <c r="A106" s="31" t="s">
        <v>3</v>
      </c>
      <c r="B106" s="31" t="s">
        <v>14</v>
      </c>
      <c r="C106" s="31" t="s">
        <v>131</v>
      </c>
      <c r="D106" s="31" t="s">
        <v>132</v>
      </c>
      <c r="E106" s="31" t="s">
        <v>6</v>
      </c>
      <c r="F106" s="31" t="s">
        <v>43</v>
      </c>
      <c r="G106" s="32">
        <v>86.4</v>
      </c>
      <c r="H106" s="32">
        <v>74.06</v>
      </c>
      <c r="I106" s="22" t="s">
        <v>165</v>
      </c>
      <c r="J106" s="23"/>
    </row>
    <row r="107" spans="1:10" ht="15" x14ac:dyDescent="0.4">
      <c r="A107" s="31" t="s">
        <v>3</v>
      </c>
      <c r="B107" s="31" t="s">
        <v>14</v>
      </c>
      <c r="C107" s="31" t="s">
        <v>131</v>
      </c>
      <c r="D107" s="31" t="s">
        <v>132</v>
      </c>
      <c r="E107" s="31" t="s">
        <v>6</v>
      </c>
      <c r="F107" s="31" t="s">
        <v>44</v>
      </c>
      <c r="G107" s="32">
        <v>211.67</v>
      </c>
      <c r="H107" s="32">
        <v>181.43</v>
      </c>
      <c r="I107" s="22" t="s">
        <v>166</v>
      </c>
      <c r="J107" s="23"/>
    </row>
    <row r="108" spans="1:10" ht="15" x14ac:dyDescent="0.4">
      <c r="A108" s="31" t="s">
        <v>3</v>
      </c>
      <c r="B108" s="31" t="s">
        <v>14</v>
      </c>
      <c r="C108" s="31" t="s">
        <v>131</v>
      </c>
      <c r="D108" s="31" t="s">
        <v>132</v>
      </c>
      <c r="E108" s="31" t="s">
        <v>7</v>
      </c>
      <c r="F108" s="31" t="s">
        <v>43</v>
      </c>
      <c r="G108" s="32">
        <v>104.07</v>
      </c>
      <c r="H108" s="32">
        <v>89.2</v>
      </c>
      <c r="I108" s="22" t="s">
        <v>167</v>
      </c>
      <c r="J108" s="23"/>
    </row>
    <row r="109" spans="1:10" ht="15" x14ac:dyDescent="0.4">
      <c r="A109" s="31" t="s">
        <v>3</v>
      </c>
      <c r="B109" s="31" t="s">
        <v>14</v>
      </c>
      <c r="C109" s="31" t="s">
        <v>131</v>
      </c>
      <c r="D109" s="31" t="s">
        <v>132</v>
      </c>
      <c r="E109" s="31" t="s">
        <v>7</v>
      </c>
      <c r="F109" s="31" t="s">
        <v>44</v>
      </c>
      <c r="G109" s="32">
        <v>254.97</v>
      </c>
      <c r="H109" s="32">
        <v>218.55</v>
      </c>
      <c r="I109" s="22" t="s">
        <v>168</v>
      </c>
      <c r="J109" s="23"/>
    </row>
    <row r="110" spans="1:10" ht="15" x14ac:dyDescent="0.4">
      <c r="A110" s="28" t="s">
        <v>2</v>
      </c>
      <c r="B110" s="28" t="s">
        <v>12</v>
      </c>
      <c r="C110" s="28" t="s">
        <v>169</v>
      </c>
      <c r="D110" s="28" t="s">
        <v>170</v>
      </c>
      <c r="E110" s="28" t="s">
        <v>56</v>
      </c>
      <c r="F110" s="28" t="s">
        <v>43</v>
      </c>
      <c r="G110" s="33">
        <v>0.58960000000000001</v>
      </c>
      <c r="H110" s="33">
        <v>0.58960000000000001</v>
      </c>
      <c r="I110" s="22" t="s">
        <v>171</v>
      </c>
      <c r="J110" s="23"/>
    </row>
    <row r="111" spans="1:10" ht="15" x14ac:dyDescent="0.4">
      <c r="A111" s="28" t="s">
        <v>2</v>
      </c>
      <c r="B111" s="28" t="s">
        <v>12</v>
      </c>
      <c r="C111" s="28" t="s">
        <v>169</v>
      </c>
      <c r="D111" s="28" t="s">
        <v>170</v>
      </c>
      <c r="E111" s="28" t="s">
        <v>6</v>
      </c>
      <c r="F111" s="28" t="s">
        <v>43</v>
      </c>
      <c r="G111" s="33">
        <v>0.6552</v>
      </c>
      <c r="H111" s="33">
        <v>0.6552</v>
      </c>
      <c r="I111" s="22" t="s">
        <v>172</v>
      </c>
      <c r="J111" s="23"/>
    </row>
    <row r="112" spans="1:10" ht="15" x14ac:dyDescent="0.4">
      <c r="A112" s="28" t="s">
        <v>2</v>
      </c>
      <c r="B112" s="28" t="s">
        <v>12</v>
      </c>
      <c r="C112" s="28" t="s">
        <v>169</v>
      </c>
      <c r="D112" s="28" t="s">
        <v>170</v>
      </c>
      <c r="E112" s="28" t="s">
        <v>7</v>
      </c>
      <c r="F112" s="28" t="s">
        <v>43</v>
      </c>
      <c r="G112" s="33">
        <v>0.6552</v>
      </c>
      <c r="H112" s="33">
        <v>0.6552</v>
      </c>
      <c r="I112" s="22" t="s">
        <v>173</v>
      </c>
      <c r="J112" s="23"/>
    </row>
    <row r="113" spans="1:10" ht="15" x14ac:dyDescent="0.4">
      <c r="A113" s="28" t="s">
        <v>2</v>
      </c>
      <c r="B113" s="28" t="s">
        <v>13</v>
      </c>
      <c r="C113" s="28" t="s">
        <v>169</v>
      </c>
      <c r="D113" s="28" t="s">
        <v>170</v>
      </c>
      <c r="E113" s="28" t="s">
        <v>56</v>
      </c>
      <c r="F113" s="28" t="s">
        <v>43</v>
      </c>
      <c r="G113" s="33">
        <v>0.58960000000000001</v>
      </c>
      <c r="H113" s="33">
        <v>0.58960000000000001</v>
      </c>
      <c r="I113" s="22" t="s">
        <v>174</v>
      </c>
      <c r="J113" s="23"/>
    </row>
    <row r="114" spans="1:10" ht="15" x14ac:dyDescent="0.4">
      <c r="A114" s="28" t="s">
        <v>2</v>
      </c>
      <c r="B114" s="28" t="s">
        <v>13</v>
      </c>
      <c r="C114" s="28" t="s">
        <v>169</v>
      </c>
      <c r="D114" s="28" t="s">
        <v>170</v>
      </c>
      <c r="E114" s="28" t="s">
        <v>6</v>
      </c>
      <c r="F114" s="28" t="s">
        <v>43</v>
      </c>
      <c r="G114" s="33">
        <v>0.6552</v>
      </c>
      <c r="H114" s="33">
        <v>0.6552</v>
      </c>
      <c r="I114" s="22" t="s">
        <v>175</v>
      </c>
      <c r="J114" s="23"/>
    </row>
    <row r="115" spans="1:10" ht="15" x14ac:dyDescent="0.4">
      <c r="A115" s="28" t="s">
        <v>2</v>
      </c>
      <c r="B115" s="28" t="s">
        <v>13</v>
      </c>
      <c r="C115" s="28" t="s">
        <v>169</v>
      </c>
      <c r="D115" s="28" t="s">
        <v>170</v>
      </c>
      <c r="E115" s="28" t="s">
        <v>7</v>
      </c>
      <c r="F115" s="28" t="s">
        <v>43</v>
      </c>
      <c r="G115" s="33">
        <v>0.6552</v>
      </c>
      <c r="H115" s="33">
        <v>0.6552</v>
      </c>
      <c r="I115" s="22" t="s">
        <v>176</v>
      </c>
      <c r="J115" s="23"/>
    </row>
    <row r="116" spans="1:10" ht="15" x14ac:dyDescent="0.4">
      <c r="A116" s="28" t="s">
        <v>2</v>
      </c>
      <c r="B116" s="28" t="s">
        <v>14</v>
      </c>
      <c r="C116" s="28" t="s">
        <v>169</v>
      </c>
      <c r="D116" s="28" t="s">
        <v>170</v>
      </c>
      <c r="E116" s="28" t="s">
        <v>56</v>
      </c>
      <c r="F116" s="28" t="s">
        <v>43</v>
      </c>
      <c r="G116" s="33">
        <v>0.65720000000000001</v>
      </c>
      <c r="H116" s="33">
        <v>0.65720000000000001</v>
      </c>
      <c r="I116" s="22" t="s">
        <v>177</v>
      </c>
      <c r="J116" s="23"/>
    </row>
    <row r="117" spans="1:10" ht="15" x14ac:dyDescent="0.4">
      <c r="A117" s="28" t="s">
        <v>2</v>
      </c>
      <c r="B117" s="28" t="s">
        <v>14</v>
      </c>
      <c r="C117" s="28" t="s">
        <v>169</v>
      </c>
      <c r="D117" s="28" t="s">
        <v>170</v>
      </c>
      <c r="E117" s="28" t="s">
        <v>6</v>
      </c>
      <c r="F117" s="28" t="s">
        <v>43</v>
      </c>
      <c r="G117" s="33">
        <v>0.74039999999999995</v>
      </c>
      <c r="H117" s="33">
        <v>0.74039999999999995</v>
      </c>
      <c r="I117" s="22" t="s">
        <v>178</v>
      </c>
      <c r="J117" s="23"/>
    </row>
    <row r="118" spans="1:10" ht="15" x14ac:dyDescent="0.4">
      <c r="A118" s="28" t="s">
        <v>2</v>
      </c>
      <c r="B118" s="28" t="s">
        <v>14</v>
      </c>
      <c r="C118" s="28" t="s">
        <v>169</v>
      </c>
      <c r="D118" s="28" t="s">
        <v>170</v>
      </c>
      <c r="E118" s="28" t="s">
        <v>7</v>
      </c>
      <c r="F118" s="28" t="s">
        <v>43</v>
      </c>
      <c r="G118" s="33">
        <v>0.74039999999999995</v>
      </c>
      <c r="H118" s="33">
        <v>0.74039999999999995</v>
      </c>
      <c r="I118" s="22" t="s">
        <v>179</v>
      </c>
      <c r="J118" s="23"/>
    </row>
    <row r="119" spans="1:10" ht="15" x14ac:dyDescent="0.4">
      <c r="A119" s="31" t="s">
        <v>3</v>
      </c>
      <c r="B119" s="31" t="s">
        <v>12</v>
      </c>
      <c r="C119" s="31" t="s">
        <v>169</v>
      </c>
      <c r="D119" s="31" t="s">
        <v>170</v>
      </c>
      <c r="E119" s="31" t="s">
        <v>56</v>
      </c>
      <c r="F119" s="31" t="s">
        <v>43</v>
      </c>
      <c r="G119" s="34">
        <v>0.82520000000000004</v>
      </c>
      <c r="H119" s="34">
        <v>0.70760000000000001</v>
      </c>
      <c r="I119" s="22" t="s">
        <v>180</v>
      </c>
      <c r="J119" s="23"/>
    </row>
    <row r="120" spans="1:10" ht="15" x14ac:dyDescent="0.4">
      <c r="A120" s="31" t="s">
        <v>3</v>
      </c>
      <c r="B120" s="31" t="s">
        <v>12</v>
      </c>
      <c r="C120" s="31" t="s">
        <v>169</v>
      </c>
      <c r="D120" s="31" t="s">
        <v>170</v>
      </c>
      <c r="E120" s="31" t="s">
        <v>6</v>
      </c>
      <c r="F120" s="31" t="s">
        <v>43</v>
      </c>
      <c r="G120" s="34">
        <v>0.91739999999999999</v>
      </c>
      <c r="H120" s="34">
        <v>0.78620000000000001</v>
      </c>
      <c r="I120" s="22" t="s">
        <v>181</v>
      </c>
      <c r="J120" s="23"/>
    </row>
    <row r="121" spans="1:10" ht="15" x14ac:dyDescent="0.4">
      <c r="A121" s="31" t="s">
        <v>3</v>
      </c>
      <c r="B121" s="31" t="s">
        <v>12</v>
      </c>
      <c r="C121" s="31" t="s">
        <v>169</v>
      </c>
      <c r="D121" s="31" t="s">
        <v>170</v>
      </c>
      <c r="E121" s="31" t="s">
        <v>7</v>
      </c>
      <c r="F121" s="31" t="s">
        <v>43</v>
      </c>
      <c r="G121" s="34">
        <v>0.91739999999999999</v>
      </c>
      <c r="H121" s="34">
        <v>0.78620000000000001</v>
      </c>
      <c r="I121" s="22" t="s">
        <v>182</v>
      </c>
      <c r="J121" s="23"/>
    </row>
    <row r="122" spans="1:10" ht="15" x14ac:dyDescent="0.4">
      <c r="A122" s="31" t="s">
        <v>3</v>
      </c>
      <c r="B122" s="31" t="s">
        <v>13</v>
      </c>
      <c r="C122" s="31" t="s">
        <v>169</v>
      </c>
      <c r="D122" s="31" t="s">
        <v>170</v>
      </c>
      <c r="E122" s="31" t="s">
        <v>56</v>
      </c>
      <c r="F122" s="31" t="s">
        <v>43</v>
      </c>
      <c r="G122" s="34">
        <v>0.82520000000000004</v>
      </c>
      <c r="H122" s="34">
        <v>0.70760000000000001</v>
      </c>
      <c r="I122" s="22" t="s">
        <v>183</v>
      </c>
      <c r="J122" s="23"/>
    </row>
    <row r="123" spans="1:10" ht="15" x14ac:dyDescent="0.4">
      <c r="A123" s="31" t="s">
        <v>3</v>
      </c>
      <c r="B123" s="31" t="s">
        <v>13</v>
      </c>
      <c r="C123" s="31" t="s">
        <v>169</v>
      </c>
      <c r="D123" s="31" t="s">
        <v>170</v>
      </c>
      <c r="E123" s="31" t="s">
        <v>6</v>
      </c>
      <c r="F123" s="31" t="s">
        <v>43</v>
      </c>
      <c r="G123" s="34">
        <v>0.91739999999999999</v>
      </c>
      <c r="H123" s="34">
        <v>0.78620000000000001</v>
      </c>
      <c r="I123" s="22" t="s">
        <v>184</v>
      </c>
      <c r="J123" s="23"/>
    </row>
    <row r="124" spans="1:10" ht="15" x14ac:dyDescent="0.4">
      <c r="A124" s="31" t="s">
        <v>3</v>
      </c>
      <c r="B124" s="31" t="s">
        <v>13</v>
      </c>
      <c r="C124" s="31" t="s">
        <v>169</v>
      </c>
      <c r="D124" s="31" t="s">
        <v>170</v>
      </c>
      <c r="E124" s="31" t="s">
        <v>7</v>
      </c>
      <c r="F124" s="31" t="s">
        <v>43</v>
      </c>
      <c r="G124" s="34">
        <v>0.91739999999999999</v>
      </c>
      <c r="H124" s="34">
        <v>0.78620000000000001</v>
      </c>
      <c r="I124" s="22" t="s">
        <v>185</v>
      </c>
      <c r="J124" s="23"/>
    </row>
    <row r="125" spans="1:10" ht="15" x14ac:dyDescent="0.4">
      <c r="A125" s="31" t="s">
        <v>3</v>
      </c>
      <c r="B125" s="31" t="s">
        <v>14</v>
      </c>
      <c r="C125" s="31" t="s">
        <v>169</v>
      </c>
      <c r="D125" s="31" t="s">
        <v>170</v>
      </c>
      <c r="E125" s="31" t="s">
        <v>56</v>
      </c>
      <c r="F125" s="31" t="s">
        <v>43</v>
      </c>
      <c r="G125" s="34">
        <v>0.91979999999999995</v>
      </c>
      <c r="H125" s="34">
        <v>0.78839999999999999</v>
      </c>
      <c r="I125" s="22" t="s">
        <v>186</v>
      </c>
      <c r="J125" s="23"/>
    </row>
    <row r="126" spans="1:10" ht="15" x14ac:dyDescent="0.4">
      <c r="A126" s="31" t="s">
        <v>3</v>
      </c>
      <c r="B126" s="31" t="s">
        <v>14</v>
      </c>
      <c r="C126" s="31" t="s">
        <v>169</v>
      </c>
      <c r="D126" s="31" t="s">
        <v>170</v>
      </c>
      <c r="E126" s="31" t="s">
        <v>6</v>
      </c>
      <c r="F126" s="31" t="s">
        <v>43</v>
      </c>
      <c r="G126" s="34">
        <v>1.0366</v>
      </c>
      <c r="H126" s="34">
        <v>0.88839999999999997</v>
      </c>
      <c r="I126" s="22" t="s">
        <v>187</v>
      </c>
      <c r="J126" s="23"/>
    </row>
    <row r="127" spans="1:10" ht="15" x14ac:dyDescent="0.4">
      <c r="A127" s="31" t="s">
        <v>3</v>
      </c>
      <c r="B127" s="31" t="s">
        <v>14</v>
      </c>
      <c r="C127" s="31" t="s">
        <v>169</v>
      </c>
      <c r="D127" s="31" t="s">
        <v>170</v>
      </c>
      <c r="E127" s="31" t="s">
        <v>7</v>
      </c>
      <c r="F127" s="31" t="s">
        <v>43</v>
      </c>
      <c r="G127" s="34">
        <v>1.0366</v>
      </c>
      <c r="H127" s="34">
        <v>0.88839999999999997</v>
      </c>
      <c r="I127" s="22" t="s">
        <v>188</v>
      </c>
      <c r="J127" s="23"/>
    </row>
    <row r="128" spans="1:10" ht="15" x14ac:dyDescent="0.4">
      <c r="A128" s="28" t="s">
        <v>2</v>
      </c>
      <c r="B128" s="28" t="s">
        <v>12</v>
      </c>
      <c r="C128" s="28" t="s">
        <v>189</v>
      </c>
      <c r="D128" s="28" t="s">
        <v>190</v>
      </c>
      <c r="E128" s="28" t="s">
        <v>56</v>
      </c>
      <c r="F128" s="28" t="s">
        <v>44</v>
      </c>
      <c r="G128" s="29">
        <v>1.66</v>
      </c>
      <c r="H128" s="29">
        <v>1.66</v>
      </c>
      <c r="I128" s="22" t="s">
        <v>191</v>
      </c>
      <c r="J128" s="23"/>
    </row>
    <row r="129" spans="1:10" ht="15" x14ac:dyDescent="0.4">
      <c r="A129" s="28" t="s">
        <v>2</v>
      </c>
      <c r="B129" s="28" t="s">
        <v>12</v>
      </c>
      <c r="C129" s="28" t="s">
        <v>189</v>
      </c>
      <c r="D129" s="28" t="s">
        <v>190</v>
      </c>
      <c r="E129" s="28" t="s">
        <v>6</v>
      </c>
      <c r="F129" s="28" t="s">
        <v>44</v>
      </c>
      <c r="G129" s="29">
        <v>1.66</v>
      </c>
      <c r="H129" s="29">
        <v>1.66</v>
      </c>
      <c r="I129" s="22" t="s">
        <v>192</v>
      </c>
      <c r="J129" s="23"/>
    </row>
    <row r="130" spans="1:10" ht="15" x14ac:dyDescent="0.4">
      <c r="A130" s="28" t="s">
        <v>2</v>
      </c>
      <c r="B130" s="28" t="s">
        <v>12</v>
      </c>
      <c r="C130" s="28" t="s">
        <v>189</v>
      </c>
      <c r="D130" s="28" t="s">
        <v>190</v>
      </c>
      <c r="E130" s="28" t="s">
        <v>7</v>
      </c>
      <c r="F130" s="28" t="s">
        <v>44</v>
      </c>
      <c r="G130" s="29">
        <v>1.66</v>
      </c>
      <c r="H130" s="29">
        <v>1.66</v>
      </c>
      <c r="I130" s="22" t="s">
        <v>193</v>
      </c>
      <c r="J130" s="23"/>
    </row>
    <row r="131" spans="1:10" ht="15" x14ac:dyDescent="0.4">
      <c r="A131" s="28" t="s">
        <v>2</v>
      </c>
      <c r="B131" s="28" t="s">
        <v>13</v>
      </c>
      <c r="C131" s="28" t="s">
        <v>189</v>
      </c>
      <c r="D131" s="28" t="s">
        <v>190</v>
      </c>
      <c r="E131" s="28" t="s">
        <v>56</v>
      </c>
      <c r="F131" s="28" t="s">
        <v>44</v>
      </c>
      <c r="G131" s="29">
        <v>1.66</v>
      </c>
      <c r="H131" s="29">
        <v>1.66</v>
      </c>
      <c r="I131" s="22" t="s">
        <v>194</v>
      </c>
      <c r="J131" s="23"/>
    </row>
    <row r="132" spans="1:10" ht="15" x14ac:dyDescent="0.4">
      <c r="A132" s="28" t="s">
        <v>2</v>
      </c>
      <c r="B132" s="28" t="s">
        <v>13</v>
      </c>
      <c r="C132" s="28" t="s">
        <v>189</v>
      </c>
      <c r="D132" s="28" t="s">
        <v>190</v>
      </c>
      <c r="E132" s="28" t="s">
        <v>6</v>
      </c>
      <c r="F132" s="28" t="s">
        <v>44</v>
      </c>
      <c r="G132" s="29">
        <v>1.66</v>
      </c>
      <c r="H132" s="29">
        <v>1.66</v>
      </c>
      <c r="I132" s="22" t="s">
        <v>195</v>
      </c>
      <c r="J132" s="23"/>
    </row>
    <row r="133" spans="1:10" ht="15" x14ac:dyDescent="0.4">
      <c r="A133" s="28" t="s">
        <v>2</v>
      </c>
      <c r="B133" s="28" t="s">
        <v>13</v>
      </c>
      <c r="C133" s="28" t="s">
        <v>189</v>
      </c>
      <c r="D133" s="28" t="s">
        <v>190</v>
      </c>
      <c r="E133" s="28" t="s">
        <v>7</v>
      </c>
      <c r="F133" s="28" t="s">
        <v>44</v>
      </c>
      <c r="G133" s="29">
        <v>1.66</v>
      </c>
      <c r="H133" s="29">
        <v>1.66</v>
      </c>
      <c r="I133" s="22" t="s">
        <v>196</v>
      </c>
      <c r="J133" s="23"/>
    </row>
    <row r="134" spans="1:10" ht="15" x14ac:dyDescent="0.4">
      <c r="A134" s="28" t="s">
        <v>2</v>
      </c>
      <c r="B134" s="28" t="s">
        <v>14</v>
      </c>
      <c r="C134" s="28" t="s">
        <v>189</v>
      </c>
      <c r="D134" s="28" t="s">
        <v>190</v>
      </c>
      <c r="E134" s="28" t="s">
        <v>56</v>
      </c>
      <c r="F134" s="28" t="s">
        <v>44</v>
      </c>
      <c r="G134" s="29">
        <v>1.86</v>
      </c>
      <c r="H134" s="29">
        <v>1.86</v>
      </c>
      <c r="I134" s="22" t="s">
        <v>197</v>
      </c>
      <c r="J134" s="23"/>
    </row>
    <row r="135" spans="1:10" ht="15" x14ac:dyDescent="0.4">
      <c r="A135" s="28" t="s">
        <v>2</v>
      </c>
      <c r="B135" s="28" t="s">
        <v>14</v>
      </c>
      <c r="C135" s="28" t="s">
        <v>189</v>
      </c>
      <c r="D135" s="28" t="s">
        <v>190</v>
      </c>
      <c r="E135" s="28" t="s">
        <v>6</v>
      </c>
      <c r="F135" s="28" t="s">
        <v>44</v>
      </c>
      <c r="G135" s="29">
        <v>1.86</v>
      </c>
      <c r="H135" s="29">
        <v>1.86</v>
      </c>
      <c r="I135" s="22" t="s">
        <v>198</v>
      </c>
      <c r="J135" s="23"/>
    </row>
    <row r="136" spans="1:10" ht="15" x14ac:dyDescent="0.4">
      <c r="A136" s="28" t="s">
        <v>2</v>
      </c>
      <c r="B136" s="28" t="s">
        <v>14</v>
      </c>
      <c r="C136" s="28" t="s">
        <v>189</v>
      </c>
      <c r="D136" s="28" t="s">
        <v>190</v>
      </c>
      <c r="E136" s="28" t="s">
        <v>7</v>
      </c>
      <c r="F136" s="28" t="s">
        <v>44</v>
      </c>
      <c r="G136" s="29">
        <v>1.86</v>
      </c>
      <c r="H136" s="29">
        <v>1.86</v>
      </c>
      <c r="I136" s="22" t="s">
        <v>199</v>
      </c>
      <c r="J136" s="23"/>
    </row>
    <row r="137" spans="1:10" ht="15" x14ac:dyDescent="0.4">
      <c r="A137" s="31" t="s">
        <v>3</v>
      </c>
      <c r="B137" s="31" t="s">
        <v>12</v>
      </c>
      <c r="C137" s="31" t="s">
        <v>189</v>
      </c>
      <c r="D137" s="31" t="s">
        <v>190</v>
      </c>
      <c r="E137" s="31" t="s">
        <v>56</v>
      </c>
      <c r="F137" s="31" t="s">
        <v>44</v>
      </c>
      <c r="G137" s="32">
        <v>2.3199999999999998</v>
      </c>
      <c r="H137" s="32">
        <v>1.99</v>
      </c>
      <c r="I137" s="22" t="s">
        <v>200</v>
      </c>
      <c r="J137" s="23"/>
    </row>
    <row r="138" spans="1:10" ht="15" x14ac:dyDescent="0.4">
      <c r="A138" s="31" t="s">
        <v>3</v>
      </c>
      <c r="B138" s="31" t="s">
        <v>12</v>
      </c>
      <c r="C138" s="31" t="s">
        <v>189</v>
      </c>
      <c r="D138" s="31" t="s">
        <v>190</v>
      </c>
      <c r="E138" s="31" t="s">
        <v>6</v>
      </c>
      <c r="F138" s="31" t="s">
        <v>44</v>
      </c>
      <c r="G138" s="32">
        <v>2.3199999999999998</v>
      </c>
      <c r="H138" s="32">
        <v>1.99</v>
      </c>
      <c r="I138" s="22" t="s">
        <v>201</v>
      </c>
      <c r="J138" s="23"/>
    </row>
    <row r="139" spans="1:10" ht="15" x14ac:dyDescent="0.4">
      <c r="A139" s="31" t="s">
        <v>3</v>
      </c>
      <c r="B139" s="31" t="s">
        <v>12</v>
      </c>
      <c r="C139" s="31" t="s">
        <v>189</v>
      </c>
      <c r="D139" s="31" t="s">
        <v>190</v>
      </c>
      <c r="E139" s="31" t="s">
        <v>7</v>
      </c>
      <c r="F139" s="31" t="s">
        <v>44</v>
      </c>
      <c r="G139" s="32">
        <v>2.3199999999999998</v>
      </c>
      <c r="H139" s="32">
        <v>1.99</v>
      </c>
      <c r="I139" s="22" t="s">
        <v>202</v>
      </c>
      <c r="J139" s="23"/>
    </row>
    <row r="140" spans="1:10" ht="15" x14ac:dyDescent="0.4">
      <c r="A140" s="31" t="s">
        <v>3</v>
      </c>
      <c r="B140" s="31" t="s">
        <v>13</v>
      </c>
      <c r="C140" s="31" t="s">
        <v>189</v>
      </c>
      <c r="D140" s="31" t="s">
        <v>190</v>
      </c>
      <c r="E140" s="31" t="s">
        <v>56</v>
      </c>
      <c r="F140" s="31" t="s">
        <v>44</v>
      </c>
      <c r="G140" s="32">
        <v>2.3199999999999998</v>
      </c>
      <c r="H140" s="32">
        <v>1.99</v>
      </c>
      <c r="I140" s="22" t="s">
        <v>203</v>
      </c>
      <c r="J140" s="23"/>
    </row>
    <row r="141" spans="1:10" ht="15" x14ac:dyDescent="0.4">
      <c r="A141" s="31" t="s">
        <v>3</v>
      </c>
      <c r="B141" s="31" t="s">
        <v>13</v>
      </c>
      <c r="C141" s="31" t="s">
        <v>189</v>
      </c>
      <c r="D141" s="31" t="s">
        <v>190</v>
      </c>
      <c r="E141" s="31" t="s">
        <v>6</v>
      </c>
      <c r="F141" s="31" t="s">
        <v>44</v>
      </c>
      <c r="G141" s="32">
        <v>2.3199999999999998</v>
      </c>
      <c r="H141" s="32">
        <v>1.99</v>
      </c>
      <c r="I141" s="22" t="s">
        <v>204</v>
      </c>
      <c r="J141" s="23"/>
    </row>
    <row r="142" spans="1:10" ht="15" x14ac:dyDescent="0.4">
      <c r="A142" s="31" t="s">
        <v>3</v>
      </c>
      <c r="B142" s="31" t="s">
        <v>13</v>
      </c>
      <c r="C142" s="31" t="s">
        <v>189</v>
      </c>
      <c r="D142" s="31" t="s">
        <v>190</v>
      </c>
      <c r="E142" s="31" t="s">
        <v>7</v>
      </c>
      <c r="F142" s="31" t="s">
        <v>44</v>
      </c>
      <c r="G142" s="32">
        <v>2.3199999999999998</v>
      </c>
      <c r="H142" s="32">
        <v>1.99</v>
      </c>
      <c r="I142" s="22" t="s">
        <v>205</v>
      </c>
      <c r="J142" s="23"/>
    </row>
    <row r="143" spans="1:10" ht="15" x14ac:dyDescent="0.4">
      <c r="A143" s="31" t="s">
        <v>3</v>
      </c>
      <c r="B143" s="31" t="s">
        <v>14</v>
      </c>
      <c r="C143" s="31" t="s">
        <v>189</v>
      </c>
      <c r="D143" s="31" t="s">
        <v>190</v>
      </c>
      <c r="E143" s="31" t="s">
        <v>56</v>
      </c>
      <c r="F143" s="31" t="s">
        <v>44</v>
      </c>
      <c r="G143" s="32">
        <v>2.61</v>
      </c>
      <c r="H143" s="32">
        <v>2.23</v>
      </c>
      <c r="I143" s="22" t="s">
        <v>206</v>
      </c>
      <c r="J143" s="23"/>
    </row>
    <row r="144" spans="1:10" ht="15" x14ac:dyDescent="0.4">
      <c r="A144" s="31" t="s">
        <v>3</v>
      </c>
      <c r="B144" s="31" t="s">
        <v>14</v>
      </c>
      <c r="C144" s="31" t="s">
        <v>189</v>
      </c>
      <c r="D144" s="31" t="s">
        <v>190</v>
      </c>
      <c r="E144" s="31" t="s">
        <v>6</v>
      </c>
      <c r="F144" s="31" t="s">
        <v>44</v>
      </c>
      <c r="G144" s="32">
        <v>2.61</v>
      </c>
      <c r="H144" s="32">
        <v>2.23</v>
      </c>
      <c r="I144" s="22" t="s">
        <v>207</v>
      </c>
      <c r="J144" s="23"/>
    </row>
    <row r="145" spans="1:10" ht="15" x14ac:dyDescent="0.4">
      <c r="A145" s="31" t="s">
        <v>3</v>
      </c>
      <c r="B145" s="31" t="s">
        <v>14</v>
      </c>
      <c r="C145" s="31" t="s">
        <v>189</v>
      </c>
      <c r="D145" s="31" t="s">
        <v>190</v>
      </c>
      <c r="E145" s="31" t="s">
        <v>7</v>
      </c>
      <c r="F145" s="31" t="s">
        <v>44</v>
      </c>
      <c r="G145" s="32">
        <v>2.61</v>
      </c>
      <c r="H145" s="32">
        <v>2.23</v>
      </c>
      <c r="I145" s="22" t="s">
        <v>208</v>
      </c>
      <c r="J145" s="23"/>
    </row>
    <row r="146" spans="1:10" ht="15" x14ac:dyDescent="0.4">
      <c r="A146" s="28" t="s">
        <v>2</v>
      </c>
      <c r="B146" s="28" t="s">
        <v>12</v>
      </c>
      <c r="C146" s="28" t="s">
        <v>209</v>
      </c>
      <c r="D146" s="28" t="s">
        <v>209</v>
      </c>
      <c r="E146" s="28" t="s">
        <v>56</v>
      </c>
      <c r="F146" s="28" t="s">
        <v>43</v>
      </c>
      <c r="G146" s="33">
        <v>5.4800000000000001E-2</v>
      </c>
      <c r="H146" s="33">
        <v>5.4800000000000001E-2</v>
      </c>
      <c r="I146" s="22" t="s">
        <v>210</v>
      </c>
      <c r="J146" s="23"/>
    </row>
    <row r="147" spans="1:10" ht="15" x14ac:dyDescent="0.4">
      <c r="A147" s="28" t="s">
        <v>2</v>
      </c>
      <c r="B147" s="28" t="s">
        <v>12</v>
      </c>
      <c r="C147" s="28" t="s">
        <v>209</v>
      </c>
      <c r="D147" s="28" t="s">
        <v>209</v>
      </c>
      <c r="E147" s="28" t="s">
        <v>6</v>
      </c>
      <c r="F147" s="28" t="s">
        <v>43</v>
      </c>
      <c r="G147" s="33">
        <v>5.4600000000000003E-2</v>
      </c>
      <c r="H147" s="33">
        <v>5.4600000000000003E-2</v>
      </c>
      <c r="I147" s="22" t="s">
        <v>211</v>
      </c>
      <c r="J147" s="23"/>
    </row>
    <row r="148" spans="1:10" ht="15" x14ac:dyDescent="0.4">
      <c r="A148" s="28" t="s">
        <v>2</v>
      </c>
      <c r="B148" s="28" t="s">
        <v>12</v>
      </c>
      <c r="C148" s="28" t="s">
        <v>209</v>
      </c>
      <c r="D148" s="28" t="s">
        <v>209</v>
      </c>
      <c r="E148" s="28" t="s">
        <v>7</v>
      </c>
      <c r="F148" s="28" t="s">
        <v>43</v>
      </c>
      <c r="G148" s="33">
        <v>5.4600000000000003E-2</v>
      </c>
      <c r="H148" s="33">
        <v>5.4600000000000003E-2</v>
      </c>
      <c r="I148" s="22" t="s">
        <v>212</v>
      </c>
      <c r="J148" s="23"/>
    </row>
    <row r="149" spans="1:10" ht="15" x14ac:dyDescent="0.4">
      <c r="A149" s="28" t="s">
        <v>2</v>
      </c>
      <c r="B149" s="28" t="s">
        <v>13</v>
      </c>
      <c r="C149" s="28" t="s">
        <v>209</v>
      </c>
      <c r="D149" s="28" t="s">
        <v>209</v>
      </c>
      <c r="E149" s="28" t="s">
        <v>56</v>
      </c>
      <c r="F149" s="28" t="s">
        <v>43</v>
      </c>
      <c r="G149" s="33">
        <v>5.4800000000000001E-2</v>
      </c>
      <c r="H149" s="33">
        <v>5.4800000000000001E-2</v>
      </c>
      <c r="I149" s="22" t="s">
        <v>213</v>
      </c>
      <c r="J149" s="23"/>
    </row>
    <row r="150" spans="1:10" ht="15" x14ac:dyDescent="0.4">
      <c r="A150" s="28" t="s">
        <v>2</v>
      </c>
      <c r="B150" s="28" t="s">
        <v>13</v>
      </c>
      <c r="C150" s="28" t="s">
        <v>209</v>
      </c>
      <c r="D150" s="28" t="s">
        <v>209</v>
      </c>
      <c r="E150" s="28" t="s">
        <v>6</v>
      </c>
      <c r="F150" s="28" t="s">
        <v>43</v>
      </c>
      <c r="G150" s="33">
        <v>5.4600000000000003E-2</v>
      </c>
      <c r="H150" s="33">
        <v>5.4600000000000003E-2</v>
      </c>
      <c r="I150" s="22" t="s">
        <v>214</v>
      </c>
      <c r="J150" s="23"/>
    </row>
    <row r="151" spans="1:10" ht="15" x14ac:dyDescent="0.4">
      <c r="A151" s="28" t="s">
        <v>2</v>
      </c>
      <c r="B151" s="28" t="s">
        <v>13</v>
      </c>
      <c r="C151" s="28" t="s">
        <v>209</v>
      </c>
      <c r="D151" s="28" t="s">
        <v>209</v>
      </c>
      <c r="E151" s="28" t="s">
        <v>7</v>
      </c>
      <c r="F151" s="28" t="s">
        <v>43</v>
      </c>
      <c r="G151" s="33">
        <v>5.4600000000000003E-2</v>
      </c>
      <c r="H151" s="33">
        <v>5.4600000000000003E-2</v>
      </c>
      <c r="I151" s="22" t="s">
        <v>215</v>
      </c>
      <c r="J151" s="23"/>
    </row>
    <row r="152" spans="1:10" ht="15" x14ac:dyDescent="0.4">
      <c r="A152" s="28" t="s">
        <v>2</v>
      </c>
      <c r="B152" s="28" t="s">
        <v>14</v>
      </c>
      <c r="C152" s="28" t="s">
        <v>209</v>
      </c>
      <c r="D152" s="28" t="s">
        <v>209</v>
      </c>
      <c r="E152" s="28" t="s">
        <v>56</v>
      </c>
      <c r="F152" s="28" t="s">
        <v>43</v>
      </c>
      <c r="G152" s="33">
        <v>6.1600000000000002E-2</v>
      </c>
      <c r="H152" s="33">
        <v>6.1600000000000002E-2</v>
      </c>
      <c r="I152" s="22" t="s">
        <v>216</v>
      </c>
      <c r="J152" s="23"/>
    </row>
    <row r="153" spans="1:10" ht="15" x14ac:dyDescent="0.4">
      <c r="A153" s="28" t="s">
        <v>2</v>
      </c>
      <c r="B153" s="28" t="s">
        <v>14</v>
      </c>
      <c r="C153" s="28" t="s">
        <v>209</v>
      </c>
      <c r="D153" s="28" t="s">
        <v>209</v>
      </c>
      <c r="E153" s="28" t="s">
        <v>6</v>
      </c>
      <c r="F153" s="28" t="s">
        <v>43</v>
      </c>
      <c r="G153" s="33">
        <v>6.1600000000000002E-2</v>
      </c>
      <c r="H153" s="33">
        <v>6.1600000000000002E-2</v>
      </c>
      <c r="I153" s="22" t="s">
        <v>217</v>
      </c>
      <c r="J153" s="23"/>
    </row>
    <row r="154" spans="1:10" ht="15" x14ac:dyDescent="0.4">
      <c r="A154" s="28" t="s">
        <v>2</v>
      </c>
      <c r="B154" s="28" t="s">
        <v>14</v>
      </c>
      <c r="C154" s="28" t="s">
        <v>209</v>
      </c>
      <c r="D154" s="28" t="s">
        <v>209</v>
      </c>
      <c r="E154" s="28" t="s">
        <v>7</v>
      </c>
      <c r="F154" s="28" t="s">
        <v>43</v>
      </c>
      <c r="G154" s="33">
        <v>6.1600000000000002E-2</v>
      </c>
      <c r="H154" s="33">
        <v>6.1600000000000002E-2</v>
      </c>
      <c r="I154" s="22" t="s">
        <v>218</v>
      </c>
      <c r="J154" s="23"/>
    </row>
    <row r="155" spans="1:10" ht="15" x14ac:dyDescent="0.4">
      <c r="A155" s="31" t="s">
        <v>3</v>
      </c>
      <c r="B155" s="31" t="s">
        <v>12</v>
      </c>
      <c r="C155" s="31" t="s">
        <v>209</v>
      </c>
      <c r="D155" s="31" t="s">
        <v>209</v>
      </c>
      <c r="E155" s="31" t="s">
        <v>56</v>
      </c>
      <c r="F155" s="31" t="s">
        <v>43</v>
      </c>
      <c r="G155" s="34">
        <v>7.6799999999999993E-2</v>
      </c>
      <c r="H155" s="34">
        <v>6.5600000000000006E-2</v>
      </c>
      <c r="I155" s="22" t="s">
        <v>219</v>
      </c>
      <c r="J155" s="23"/>
    </row>
    <row r="156" spans="1:10" ht="15" x14ac:dyDescent="0.4">
      <c r="A156" s="31" t="s">
        <v>3</v>
      </c>
      <c r="B156" s="31" t="s">
        <v>12</v>
      </c>
      <c r="C156" s="31" t="s">
        <v>209</v>
      </c>
      <c r="D156" s="31" t="s">
        <v>209</v>
      </c>
      <c r="E156" s="31" t="s">
        <v>6</v>
      </c>
      <c r="F156" s="31" t="s">
        <v>43</v>
      </c>
      <c r="G156" s="34">
        <v>7.6399999999999996E-2</v>
      </c>
      <c r="H156" s="34">
        <v>6.5600000000000006E-2</v>
      </c>
      <c r="I156" s="22" t="s">
        <v>220</v>
      </c>
      <c r="J156" s="23"/>
    </row>
    <row r="157" spans="1:10" ht="15" x14ac:dyDescent="0.4">
      <c r="A157" s="31" t="s">
        <v>3</v>
      </c>
      <c r="B157" s="31" t="s">
        <v>12</v>
      </c>
      <c r="C157" s="31" t="s">
        <v>209</v>
      </c>
      <c r="D157" s="31" t="s">
        <v>209</v>
      </c>
      <c r="E157" s="31" t="s">
        <v>7</v>
      </c>
      <c r="F157" s="31" t="s">
        <v>43</v>
      </c>
      <c r="G157" s="34">
        <v>7.6399999999999996E-2</v>
      </c>
      <c r="H157" s="34">
        <v>6.5600000000000006E-2</v>
      </c>
      <c r="I157" s="22" t="s">
        <v>221</v>
      </c>
      <c r="J157" s="23"/>
    </row>
    <row r="158" spans="1:10" ht="15" x14ac:dyDescent="0.4">
      <c r="A158" s="31" t="s">
        <v>3</v>
      </c>
      <c r="B158" s="31" t="s">
        <v>13</v>
      </c>
      <c r="C158" s="31" t="s">
        <v>209</v>
      </c>
      <c r="D158" s="31" t="s">
        <v>209</v>
      </c>
      <c r="E158" s="31" t="s">
        <v>56</v>
      </c>
      <c r="F158" s="31" t="s">
        <v>43</v>
      </c>
      <c r="G158" s="34">
        <v>7.6799999999999993E-2</v>
      </c>
      <c r="H158" s="34">
        <v>6.5600000000000006E-2</v>
      </c>
      <c r="I158" s="22" t="s">
        <v>222</v>
      </c>
      <c r="J158" s="23"/>
    </row>
    <row r="159" spans="1:10" ht="15" x14ac:dyDescent="0.4">
      <c r="A159" s="31" t="s">
        <v>3</v>
      </c>
      <c r="B159" s="31" t="s">
        <v>13</v>
      </c>
      <c r="C159" s="31" t="s">
        <v>209</v>
      </c>
      <c r="D159" s="31" t="s">
        <v>209</v>
      </c>
      <c r="E159" s="31" t="s">
        <v>6</v>
      </c>
      <c r="F159" s="31" t="s">
        <v>43</v>
      </c>
      <c r="G159" s="34">
        <v>7.6399999999999996E-2</v>
      </c>
      <c r="H159" s="34">
        <v>6.5600000000000006E-2</v>
      </c>
      <c r="I159" s="22" t="s">
        <v>223</v>
      </c>
      <c r="J159" s="23"/>
    </row>
    <row r="160" spans="1:10" ht="15" x14ac:dyDescent="0.4">
      <c r="A160" s="31" t="s">
        <v>3</v>
      </c>
      <c r="B160" s="31" t="s">
        <v>13</v>
      </c>
      <c r="C160" s="31" t="s">
        <v>209</v>
      </c>
      <c r="D160" s="31" t="s">
        <v>209</v>
      </c>
      <c r="E160" s="31" t="s">
        <v>7</v>
      </c>
      <c r="F160" s="31" t="s">
        <v>43</v>
      </c>
      <c r="G160" s="34">
        <v>7.6399999999999996E-2</v>
      </c>
      <c r="H160" s="34">
        <v>6.5600000000000006E-2</v>
      </c>
      <c r="I160" s="22" t="s">
        <v>224</v>
      </c>
      <c r="J160" s="23"/>
    </row>
    <row r="161" spans="1:10" ht="15" x14ac:dyDescent="0.4">
      <c r="A161" s="31" t="s">
        <v>3</v>
      </c>
      <c r="B161" s="31" t="s">
        <v>14</v>
      </c>
      <c r="C161" s="31" t="s">
        <v>209</v>
      </c>
      <c r="D161" s="31" t="s">
        <v>209</v>
      </c>
      <c r="E161" s="31" t="s">
        <v>56</v>
      </c>
      <c r="F161" s="31" t="s">
        <v>43</v>
      </c>
      <c r="G161" s="34">
        <v>8.6199999999999999E-2</v>
      </c>
      <c r="H161" s="34">
        <v>7.3999999999999996E-2</v>
      </c>
      <c r="I161" s="22" t="s">
        <v>225</v>
      </c>
      <c r="J161" s="23"/>
    </row>
    <row r="162" spans="1:10" ht="15" x14ac:dyDescent="0.4">
      <c r="A162" s="31" t="s">
        <v>3</v>
      </c>
      <c r="B162" s="31" t="s">
        <v>14</v>
      </c>
      <c r="C162" s="31" t="s">
        <v>209</v>
      </c>
      <c r="D162" s="31" t="s">
        <v>209</v>
      </c>
      <c r="E162" s="31" t="s">
        <v>6</v>
      </c>
      <c r="F162" s="31" t="s">
        <v>43</v>
      </c>
      <c r="G162" s="34">
        <v>8.6199999999999999E-2</v>
      </c>
      <c r="H162" s="34">
        <v>7.3999999999999996E-2</v>
      </c>
      <c r="I162" s="22" t="s">
        <v>226</v>
      </c>
      <c r="J162" s="23"/>
    </row>
    <row r="163" spans="1:10" ht="15" x14ac:dyDescent="0.4">
      <c r="A163" s="31" t="s">
        <v>3</v>
      </c>
      <c r="B163" s="31" t="s">
        <v>14</v>
      </c>
      <c r="C163" s="31" t="s">
        <v>209</v>
      </c>
      <c r="D163" s="31" t="s">
        <v>209</v>
      </c>
      <c r="E163" s="31" t="s">
        <v>7</v>
      </c>
      <c r="F163" s="31" t="s">
        <v>43</v>
      </c>
      <c r="G163" s="34">
        <v>8.6199999999999999E-2</v>
      </c>
      <c r="H163" s="34">
        <v>7.3999999999999996E-2</v>
      </c>
      <c r="I163" s="22" t="s">
        <v>227</v>
      </c>
      <c r="J163" s="23"/>
    </row>
    <row r="164" spans="1:10" ht="15" x14ac:dyDescent="0.4">
      <c r="A164" s="28" t="s">
        <v>2</v>
      </c>
      <c r="B164" s="28" t="s">
        <v>12</v>
      </c>
      <c r="C164" s="28" t="s">
        <v>228</v>
      </c>
      <c r="D164" s="28" t="s">
        <v>228</v>
      </c>
      <c r="E164" s="28" t="s">
        <v>6</v>
      </c>
      <c r="F164" s="28" t="s">
        <v>43</v>
      </c>
      <c r="G164" s="33">
        <v>3.13</v>
      </c>
      <c r="H164" s="33">
        <v>3.13</v>
      </c>
      <c r="I164" s="22" t="s">
        <v>229</v>
      </c>
      <c r="J164" s="23"/>
    </row>
    <row r="165" spans="1:10" ht="15" x14ac:dyDescent="0.4">
      <c r="A165" s="28" t="s">
        <v>2</v>
      </c>
      <c r="B165" s="28" t="s">
        <v>12</v>
      </c>
      <c r="C165" s="28" t="s">
        <v>228</v>
      </c>
      <c r="D165" s="28" t="s">
        <v>228</v>
      </c>
      <c r="E165" s="28" t="s">
        <v>7</v>
      </c>
      <c r="F165" s="28" t="s">
        <v>43</v>
      </c>
      <c r="G165" s="33">
        <v>3.13</v>
      </c>
      <c r="H165" s="33">
        <v>3.13</v>
      </c>
      <c r="I165" s="22" t="s">
        <v>230</v>
      </c>
      <c r="J165" s="23"/>
    </row>
    <row r="166" spans="1:10" ht="15" x14ac:dyDescent="0.4">
      <c r="A166" s="28" t="s">
        <v>2</v>
      </c>
      <c r="B166" s="28" t="s">
        <v>13</v>
      </c>
      <c r="C166" s="28" t="s">
        <v>228</v>
      </c>
      <c r="D166" s="28" t="s">
        <v>228</v>
      </c>
      <c r="E166" s="28" t="s">
        <v>6</v>
      </c>
      <c r="F166" s="28" t="s">
        <v>43</v>
      </c>
      <c r="G166" s="33">
        <v>2.0299999999999998</v>
      </c>
      <c r="H166" s="33">
        <v>2.0299999999999998</v>
      </c>
      <c r="I166" s="22" t="s">
        <v>231</v>
      </c>
      <c r="J166" s="23"/>
    </row>
    <row r="167" spans="1:10" ht="15" x14ac:dyDescent="0.4">
      <c r="A167" s="28" t="s">
        <v>2</v>
      </c>
      <c r="B167" s="28" t="s">
        <v>13</v>
      </c>
      <c r="C167" s="28" t="s">
        <v>228</v>
      </c>
      <c r="D167" s="28" t="s">
        <v>228</v>
      </c>
      <c r="E167" s="28" t="s">
        <v>7</v>
      </c>
      <c r="F167" s="28" t="s">
        <v>43</v>
      </c>
      <c r="G167" s="33">
        <v>2.0299999999999998</v>
      </c>
      <c r="H167" s="33">
        <v>2.0299999999999998</v>
      </c>
      <c r="I167" s="22" t="s">
        <v>232</v>
      </c>
      <c r="J167" s="23"/>
    </row>
    <row r="168" spans="1:10" ht="15" x14ac:dyDescent="0.4">
      <c r="A168" s="28" t="s">
        <v>2</v>
      </c>
      <c r="B168" s="28" t="s">
        <v>14</v>
      </c>
      <c r="C168" s="28" t="s">
        <v>228</v>
      </c>
      <c r="D168" s="28" t="s">
        <v>228</v>
      </c>
      <c r="E168" s="28" t="s">
        <v>6</v>
      </c>
      <c r="F168" s="28" t="s">
        <v>43</v>
      </c>
      <c r="G168" s="33">
        <v>2.2400000000000002</v>
      </c>
      <c r="H168" s="33">
        <v>2.2400000000000002</v>
      </c>
      <c r="I168" s="22" t="s">
        <v>233</v>
      </c>
      <c r="J168" s="23"/>
    </row>
    <row r="169" spans="1:10" ht="15" x14ac:dyDescent="0.4">
      <c r="A169" s="28" t="s">
        <v>2</v>
      </c>
      <c r="B169" s="28" t="s">
        <v>14</v>
      </c>
      <c r="C169" s="28" t="s">
        <v>228</v>
      </c>
      <c r="D169" s="28" t="s">
        <v>228</v>
      </c>
      <c r="E169" s="28" t="s">
        <v>7</v>
      </c>
      <c r="F169" s="28" t="s">
        <v>43</v>
      </c>
      <c r="G169" s="33">
        <v>2.2400000000000002</v>
      </c>
      <c r="H169" s="33">
        <v>2.2400000000000002</v>
      </c>
      <c r="I169" s="22" t="s">
        <v>234</v>
      </c>
      <c r="J169" s="23"/>
    </row>
    <row r="170" spans="1:10" ht="15" x14ac:dyDescent="0.4">
      <c r="A170" s="31" t="s">
        <v>3</v>
      </c>
      <c r="B170" s="31" t="s">
        <v>12</v>
      </c>
      <c r="C170" s="31" t="s">
        <v>228</v>
      </c>
      <c r="D170" s="31" t="s">
        <v>228</v>
      </c>
      <c r="E170" s="31" t="s">
        <v>6</v>
      </c>
      <c r="F170" s="31" t="s">
        <v>43</v>
      </c>
      <c r="G170" s="34">
        <v>4.38</v>
      </c>
      <c r="H170" s="34">
        <v>3.75</v>
      </c>
      <c r="I170" s="22" t="s">
        <v>235</v>
      </c>
      <c r="J170" s="23"/>
    </row>
    <row r="171" spans="1:10" ht="15" x14ac:dyDescent="0.4">
      <c r="A171" s="31" t="s">
        <v>3</v>
      </c>
      <c r="B171" s="31" t="s">
        <v>12</v>
      </c>
      <c r="C171" s="31" t="s">
        <v>228</v>
      </c>
      <c r="D171" s="31" t="s">
        <v>228</v>
      </c>
      <c r="E171" s="31" t="s">
        <v>7</v>
      </c>
      <c r="F171" s="31" t="s">
        <v>43</v>
      </c>
      <c r="G171" s="34">
        <v>4.38</v>
      </c>
      <c r="H171" s="34">
        <v>3.75</v>
      </c>
      <c r="I171" s="22" t="s">
        <v>236</v>
      </c>
      <c r="J171" s="23"/>
    </row>
    <row r="172" spans="1:10" ht="15" x14ac:dyDescent="0.4">
      <c r="A172" s="31" t="s">
        <v>3</v>
      </c>
      <c r="B172" s="31" t="s">
        <v>13</v>
      </c>
      <c r="C172" s="31" t="s">
        <v>228</v>
      </c>
      <c r="D172" s="31" t="s">
        <v>228</v>
      </c>
      <c r="E172" s="31" t="s">
        <v>6</v>
      </c>
      <c r="F172" s="31" t="s">
        <v>43</v>
      </c>
      <c r="G172" s="34">
        <v>2.84</v>
      </c>
      <c r="H172" s="34">
        <v>2.4300000000000002</v>
      </c>
      <c r="I172" s="22" t="s">
        <v>237</v>
      </c>
      <c r="J172" s="23"/>
    </row>
    <row r="173" spans="1:10" ht="15" x14ac:dyDescent="0.4">
      <c r="A173" s="31" t="s">
        <v>3</v>
      </c>
      <c r="B173" s="31" t="s">
        <v>13</v>
      </c>
      <c r="C173" s="31" t="s">
        <v>228</v>
      </c>
      <c r="D173" s="31" t="s">
        <v>228</v>
      </c>
      <c r="E173" s="31" t="s">
        <v>7</v>
      </c>
      <c r="F173" s="31" t="s">
        <v>43</v>
      </c>
      <c r="G173" s="34">
        <v>2.84</v>
      </c>
      <c r="H173" s="34">
        <v>2.4300000000000002</v>
      </c>
      <c r="I173" s="22" t="s">
        <v>238</v>
      </c>
      <c r="J173" s="23"/>
    </row>
    <row r="174" spans="1:10" ht="15" x14ac:dyDescent="0.4">
      <c r="A174" s="31" t="s">
        <v>3</v>
      </c>
      <c r="B174" s="31" t="s">
        <v>14</v>
      </c>
      <c r="C174" s="31" t="s">
        <v>228</v>
      </c>
      <c r="D174" s="31" t="s">
        <v>228</v>
      </c>
      <c r="E174" s="31" t="s">
        <v>6</v>
      </c>
      <c r="F174" s="31" t="s">
        <v>43</v>
      </c>
      <c r="G174" s="34">
        <v>3.13</v>
      </c>
      <c r="H174" s="34">
        <v>2.68</v>
      </c>
      <c r="I174" s="22" t="s">
        <v>239</v>
      </c>
      <c r="J174" s="23"/>
    </row>
    <row r="175" spans="1:10" ht="15" x14ac:dyDescent="0.4">
      <c r="A175" s="31" t="s">
        <v>3</v>
      </c>
      <c r="B175" s="31" t="s">
        <v>14</v>
      </c>
      <c r="C175" s="31" t="s">
        <v>228</v>
      </c>
      <c r="D175" s="31" t="s">
        <v>228</v>
      </c>
      <c r="E175" s="31" t="s">
        <v>7</v>
      </c>
      <c r="F175" s="31" t="s">
        <v>43</v>
      </c>
      <c r="G175" s="34">
        <v>3.13</v>
      </c>
      <c r="H175" s="34">
        <v>2.68</v>
      </c>
      <c r="I175" s="22" t="s">
        <v>240</v>
      </c>
      <c r="J175" s="23"/>
    </row>
    <row r="176" spans="1:10" x14ac:dyDescent="0.35">
      <c r="H176" s="22"/>
      <c r="I176" s="22"/>
      <c r="J176" s="22"/>
    </row>
    <row r="177" spans="9:9" x14ac:dyDescent="0.35">
      <c r="I177" s="36"/>
    </row>
  </sheetData>
  <sheetProtection selectLockedCells="1" selectUnlockedCells="1"/>
  <autoFilter ref="A1:Q175" xr:uid="{E728C8E1-024F-4EA5-B946-8F2DDFDFABCC}">
    <filterColumn colId="1">
      <filters>
        <filter val="Atlantic"/>
      </filters>
    </filterColumn>
    <filterColumn colId="3">
      <filters>
        <filter val="Basic Life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0D6F-7C9E-4E7D-BFDE-94A8D553F489}">
  <dimension ref="A2:T61"/>
  <sheetViews>
    <sheetView workbookViewId="0"/>
  </sheetViews>
  <sheetFormatPr defaultRowHeight="14.5" x14ac:dyDescent="0.35"/>
  <cols>
    <col min="1" max="1" width="5" customWidth="1"/>
    <col min="2" max="5" width="11.453125" hidden="1" customWidth="1"/>
    <col min="6" max="6" width="14.54296875" customWidth="1"/>
    <col min="9" max="9" width="16.453125" customWidth="1"/>
    <col min="10" max="10" width="13.54296875" customWidth="1"/>
    <col min="13" max="13" width="3.7265625" customWidth="1"/>
    <col min="17" max="17" width="14.7265625" customWidth="1"/>
    <col min="19" max="20" width="15.81640625" customWidth="1"/>
  </cols>
  <sheetData>
    <row r="2" spans="1:10" hidden="1" x14ac:dyDescent="0.35">
      <c r="A2">
        <f>Input!C6</f>
        <v>0</v>
      </c>
    </row>
    <row r="3" spans="1:10" hidden="1" x14ac:dyDescent="0.35">
      <c r="A3" t="e">
        <f>'Bucket Calculation'!B29</f>
        <v>#DIV/0!</v>
      </c>
    </row>
    <row r="4" spans="1:10" hidden="1" x14ac:dyDescent="0.35">
      <c r="A4" t="s">
        <v>56</v>
      </c>
    </row>
    <row r="5" spans="1:10" hidden="1" x14ac:dyDescent="0.35"/>
    <row r="7" spans="1:10" s="21" customFormat="1" x14ac:dyDescent="0.35">
      <c r="B7" s="52" t="s">
        <v>243</v>
      </c>
      <c r="C7" s="52"/>
      <c r="D7" s="52"/>
      <c r="E7" s="52"/>
      <c r="F7" s="52"/>
      <c r="G7" s="52"/>
      <c r="H7" s="52"/>
      <c r="I7" s="52"/>
      <c r="J7" s="52"/>
    </row>
    <row r="8" spans="1:10" s="39" customFormat="1" x14ac:dyDescent="0.35">
      <c r="B8" s="40"/>
      <c r="C8" s="40"/>
      <c r="D8" s="40"/>
      <c r="E8" s="40"/>
      <c r="F8" s="40"/>
      <c r="G8" s="40"/>
      <c r="H8" s="40"/>
      <c r="I8" s="40"/>
      <c r="J8" s="40"/>
    </row>
    <row r="9" spans="1:10" x14ac:dyDescent="0.35">
      <c r="A9" s="35"/>
      <c r="B9" s="37" t="s">
        <v>25</v>
      </c>
      <c r="C9" s="37" t="s">
        <v>39</v>
      </c>
      <c r="D9" s="37" t="s">
        <v>40</v>
      </c>
      <c r="E9" s="35"/>
      <c r="F9" s="43" t="s">
        <v>242</v>
      </c>
      <c r="G9" s="43" t="s">
        <v>169</v>
      </c>
      <c r="H9" s="43" t="s">
        <v>55</v>
      </c>
      <c r="I9" s="43" t="s">
        <v>132</v>
      </c>
      <c r="J9" s="43" t="s">
        <v>241</v>
      </c>
    </row>
    <row r="10" spans="1:10" x14ac:dyDescent="0.35">
      <c r="A10" s="42">
        <v>1</v>
      </c>
      <c r="B10" s="37" t="str">
        <f>_xlfn.XLOOKUP($A10,Input!$A$11:$A$21,Input!D$11:D$21)</f>
        <v/>
      </c>
      <c r="C10" s="37">
        <f>_xlfn.XLOOKUP($A10,Input!$A$11:$A$21,Input!E$11:E$21)</f>
        <v>0</v>
      </c>
      <c r="D10" s="37">
        <f>_xlfn.XLOOKUP($A10,Input!$A$11:$A$21,Input!F$11:F$21)</f>
        <v>0</v>
      </c>
      <c r="E10" s="35"/>
      <c r="F10" s="49" t="str">
        <f t="shared" ref="F10:F19" si="0">IF(B10="","",IF(B10&lt;65,1,0.5)*25000)</f>
        <v/>
      </c>
      <c r="G10" s="46" t="str">
        <f>IFERROR((_xlfn.XLOOKUP($A$2&amp;$A$3&amp;"Basic Life"&amp;$A$4&amp;"Single",Rates!I:I,Rates!H:H)+_xlfn.XLOOKUP($A$2&amp;$A$3&amp;"ADD"&amp;$A$4&amp;"Single",Rates!I:I,Rates!H:H))*F10/1000+IF(OR(C10="family",D10="family"),_xlfn.XLOOKUP($A$2&amp;$A$3&amp;"Dependent Life"&amp;$A$4&amp;"Family",Rates!I:I,Rates!H:H),0),"")</f>
        <v/>
      </c>
      <c r="H10" s="46" t="str">
        <f>IFERROR(_xlfn.XLOOKUP($A$2&amp;$A$3&amp;H$9&amp;$A$4&amp;C10,Rates!$I:$I,Rates!$H:$H)+_xlfn.XLOOKUP($A$2&amp;$A$3&amp;"Travel"&amp;$A$4&amp;C10,Rates!$I:$I,Rates!$H:$H),"")</f>
        <v/>
      </c>
      <c r="I10" s="46" t="str">
        <f>IFERROR(_xlfn.XLOOKUP($A$2&amp;$A$3&amp;I$9&amp;$A$4&amp;D10,Rates!$I:$I,Rates!$H:$H),"")</f>
        <v/>
      </c>
      <c r="J10" s="46" t="str">
        <f>IF(SUM(G10:I10)=0,"",SUM(G10:I10))</f>
        <v/>
      </c>
    </row>
    <row r="11" spans="1:10" x14ac:dyDescent="0.35">
      <c r="A11" s="42">
        <v>2</v>
      </c>
      <c r="B11" s="37" t="str">
        <f>_xlfn.XLOOKUP($A11,Input!$A$11:$A$21,Input!D$11:D$21)</f>
        <v/>
      </c>
      <c r="C11" s="37">
        <f>_xlfn.XLOOKUP($A11,Input!$A$11:$A$21,Input!E$11:E$21)</f>
        <v>0</v>
      </c>
      <c r="D11" s="37">
        <f>_xlfn.XLOOKUP($A11,Input!$A$11:$A$21,Input!F$11:F$21)</f>
        <v>0</v>
      </c>
      <c r="E11" s="35"/>
      <c r="F11" s="49" t="str">
        <f t="shared" si="0"/>
        <v/>
      </c>
      <c r="G11" s="46" t="str">
        <f>IFERROR((_xlfn.XLOOKUP($A$2&amp;$A$3&amp;"Basic Life"&amp;$A$4&amp;"Single",Rates!I:I,Rates!H:H)+_xlfn.XLOOKUP($A$2&amp;$A$3&amp;"ADD"&amp;$A$4&amp;"Single",Rates!I:I,Rates!H:H))*F11/1000+IF(OR(C11="family",D11="family"),_xlfn.XLOOKUP($A$2&amp;$A$3&amp;"Dependent Life"&amp;$A$4&amp;"Family",Rates!I:I,Rates!H:H),0),"")</f>
        <v/>
      </c>
      <c r="H11" s="46" t="str">
        <f>IFERROR(_xlfn.XLOOKUP($A$2&amp;$A$3&amp;H$9&amp;$A$4&amp;C11,Rates!$I:$I,Rates!$H:$H)+_xlfn.XLOOKUP($A$2&amp;$A$3&amp;"Travel"&amp;$A$4&amp;C11,Rates!$I:$I,Rates!$H:$H),"")</f>
        <v/>
      </c>
      <c r="I11" s="46" t="str">
        <f>IFERROR(_xlfn.XLOOKUP($A$2&amp;$A$3&amp;I$9&amp;$A$4&amp;D11,Rates!$I:$I,Rates!$H:$H),"")</f>
        <v/>
      </c>
      <c r="J11" s="46" t="str">
        <f t="shared" ref="J11:J19" si="1">IF(SUM(G11:I11)=0,"",SUM(G11:I11))</f>
        <v/>
      </c>
    </row>
    <row r="12" spans="1:10" x14ac:dyDescent="0.35">
      <c r="A12" s="42">
        <v>3</v>
      </c>
      <c r="B12" s="37" t="str">
        <f>_xlfn.XLOOKUP($A12,Input!$A$11:$A$21,Input!D$11:D$21)</f>
        <v/>
      </c>
      <c r="C12" s="37">
        <f>_xlfn.XLOOKUP($A12,Input!$A$11:$A$21,Input!E$11:E$21)</f>
        <v>0</v>
      </c>
      <c r="D12" s="37">
        <f>_xlfn.XLOOKUP($A12,Input!$A$11:$A$21,Input!F$11:F$21)</f>
        <v>0</v>
      </c>
      <c r="E12" s="35"/>
      <c r="F12" s="49" t="str">
        <f t="shared" si="0"/>
        <v/>
      </c>
      <c r="G12" s="46" t="str">
        <f>IFERROR((_xlfn.XLOOKUP($A$2&amp;$A$3&amp;"Basic Life"&amp;$A$4&amp;"Single",Rates!I:I,Rates!H:H)+_xlfn.XLOOKUP($A$2&amp;$A$3&amp;"ADD"&amp;$A$4&amp;"Single",Rates!I:I,Rates!H:H))*F12/1000+IF(OR(C12="family",D12="family"),_xlfn.XLOOKUP($A$2&amp;$A$3&amp;"Dependent Life"&amp;$A$4&amp;"Family",Rates!I:I,Rates!H:H),0),"")</f>
        <v/>
      </c>
      <c r="H12" s="46" t="str">
        <f>IFERROR(_xlfn.XLOOKUP($A$2&amp;$A$3&amp;H$9&amp;$A$4&amp;C12,Rates!$I:$I,Rates!$H:$H)+_xlfn.XLOOKUP($A$2&amp;$A$3&amp;"Travel"&amp;$A$4&amp;C12,Rates!$I:$I,Rates!$H:$H),"")</f>
        <v/>
      </c>
      <c r="I12" s="46" t="str">
        <f>IFERROR(_xlfn.XLOOKUP($A$2&amp;$A$3&amp;I$9&amp;$A$4&amp;D12,Rates!$I:$I,Rates!$H:$H),"")</f>
        <v/>
      </c>
      <c r="J12" s="46" t="str">
        <f t="shared" si="1"/>
        <v/>
      </c>
    </row>
    <row r="13" spans="1:10" x14ac:dyDescent="0.35">
      <c r="A13" s="42">
        <v>4</v>
      </c>
      <c r="B13" s="37" t="str">
        <f>_xlfn.XLOOKUP($A13,Input!$A$11:$A$21,Input!D$11:D$21)</f>
        <v/>
      </c>
      <c r="C13" s="37">
        <f>_xlfn.XLOOKUP($A13,Input!$A$11:$A$21,Input!E$11:E$21)</f>
        <v>0</v>
      </c>
      <c r="D13" s="37">
        <f>_xlfn.XLOOKUP($A13,Input!$A$11:$A$21,Input!F$11:F$21)</f>
        <v>0</v>
      </c>
      <c r="E13" s="35"/>
      <c r="F13" s="49" t="str">
        <f t="shared" si="0"/>
        <v/>
      </c>
      <c r="G13" s="46" t="str">
        <f>IFERROR((_xlfn.XLOOKUP($A$2&amp;$A$3&amp;"Basic Life"&amp;$A$4&amp;"Single",Rates!I:I,Rates!H:H)+_xlfn.XLOOKUP($A$2&amp;$A$3&amp;"ADD"&amp;$A$4&amp;"Single",Rates!I:I,Rates!H:H))*F13/1000+IF(OR(C13="family",D13="family"),_xlfn.XLOOKUP($A$2&amp;$A$3&amp;"Dependent Life"&amp;$A$4&amp;"Family",Rates!I:I,Rates!H:H),0),"")</f>
        <v/>
      </c>
      <c r="H13" s="46" t="str">
        <f>IFERROR(_xlfn.XLOOKUP($A$2&amp;$A$3&amp;H$9&amp;$A$4&amp;C13,Rates!$I:$I,Rates!$H:$H)+_xlfn.XLOOKUP($A$2&amp;$A$3&amp;"Travel"&amp;$A$4&amp;C13,Rates!$I:$I,Rates!$H:$H),"")</f>
        <v/>
      </c>
      <c r="I13" s="46" t="str">
        <f>IFERROR(_xlfn.XLOOKUP($A$2&amp;$A$3&amp;I$9&amp;$A$4&amp;D13,Rates!$I:$I,Rates!$H:$H),"")</f>
        <v/>
      </c>
      <c r="J13" s="46" t="str">
        <f t="shared" si="1"/>
        <v/>
      </c>
    </row>
    <row r="14" spans="1:10" x14ac:dyDescent="0.35">
      <c r="A14" s="42">
        <v>5</v>
      </c>
      <c r="B14" s="37" t="str">
        <f>_xlfn.XLOOKUP($A14,Input!$A$11:$A$21,Input!D$11:D$21)</f>
        <v/>
      </c>
      <c r="C14" s="37">
        <f>_xlfn.XLOOKUP($A14,Input!$A$11:$A$21,Input!E$11:E$21)</f>
        <v>0</v>
      </c>
      <c r="D14" s="37">
        <f>_xlfn.XLOOKUP($A14,Input!$A$11:$A$21,Input!F$11:F$21)</f>
        <v>0</v>
      </c>
      <c r="E14" s="35"/>
      <c r="F14" s="49" t="str">
        <f t="shared" si="0"/>
        <v/>
      </c>
      <c r="G14" s="46" t="str">
        <f>IFERROR((_xlfn.XLOOKUP($A$2&amp;$A$3&amp;"Basic Life"&amp;$A$4&amp;"Single",Rates!I:I,Rates!H:H)+_xlfn.XLOOKUP($A$2&amp;$A$3&amp;"ADD"&amp;$A$4&amp;"Single",Rates!I:I,Rates!H:H))*F14/1000+IF(OR(C14="family",D14="family"),_xlfn.XLOOKUP($A$2&amp;$A$3&amp;"Dependent Life"&amp;$A$4&amp;"Family",Rates!I:I,Rates!H:H),0),"")</f>
        <v/>
      </c>
      <c r="H14" s="46" t="str">
        <f>IFERROR(_xlfn.XLOOKUP($A$2&amp;$A$3&amp;H$9&amp;$A$4&amp;C14,Rates!$I:$I,Rates!$H:$H)+_xlfn.XLOOKUP($A$2&amp;$A$3&amp;"Travel"&amp;$A$4&amp;C14,Rates!$I:$I,Rates!$H:$H),"")</f>
        <v/>
      </c>
      <c r="I14" s="46" t="str">
        <f>IFERROR(_xlfn.XLOOKUP($A$2&amp;$A$3&amp;I$9&amp;$A$4&amp;D14,Rates!$I:$I,Rates!$H:$H),"")</f>
        <v/>
      </c>
      <c r="J14" s="46" t="str">
        <f t="shared" si="1"/>
        <v/>
      </c>
    </row>
    <row r="15" spans="1:10" x14ac:dyDescent="0.35">
      <c r="A15" s="42">
        <v>6</v>
      </c>
      <c r="B15" s="37" t="str">
        <f>_xlfn.XLOOKUP($A15,Input!$A$11:$A$21,Input!D$11:D$21)</f>
        <v/>
      </c>
      <c r="C15" s="37">
        <f>_xlfn.XLOOKUP($A15,Input!$A$11:$A$21,Input!E$11:E$21)</f>
        <v>0</v>
      </c>
      <c r="D15" s="37">
        <f>_xlfn.XLOOKUP($A15,Input!$A$11:$A$21,Input!F$11:F$21)</f>
        <v>0</v>
      </c>
      <c r="E15" s="35"/>
      <c r="F15" s="49" t="str">
        <f t="shared" si="0"/>
        <v/>
      </c>
      <c r="G15" s="46" t="str">
        <f>IFERROR((_xlfn.XLOOKUP($A$2&amp;$A$3&amp;"Basic Life"&amp;$A$4&amp;"Single",Rates!I:I,Rates!H:H)+_xlfn.XLOOKUP($A$2&amp;$A$3&amp;"ADD"&amp;$A$4&amp;"Single",Rates!I:I,Rates!H:H))*F15/1000+IF(OR(C15="family",D15="family"),_xlfn.XLOOKUP($A$2&amp;$A$3&amp;"Dependent Life"&amp;$A$4&amp;"Family",Rates!I:I,Rates!H:H),0),"")</f>
        <v/>
      </c>
      <c r="H15" s="46" t="str">
        <f>IFERROR(_xlfn.XLOOKUP($A$2&amp;$A$3&amp;H$9&amp;$A$4&amp;C15,Rates!$I:$I,Rates!$H:$H)+_xlfn.XLOOKUP($A$2&amp;$A$3&amp;"Travel"&amp;$A$4&amp;C15,Rates!$I:$I,Rates!$H:$H),"")</f>
        <v/>
      </c>
      <c r="I15" s="46" t="str">
        <f>IFERROR(_xlfn.XLOOKUP($A$2&amp;$A$3&amp;I$9&amp;$A$4&amp;D15,Rates!$I:$I,Rates!$H:$H),"")</f>
        <v/>
      </c>
      <c r="J15" s="46" t="str">
        <f t="shared" si="1"/>
        <v/>
      </c>
    </row>
    <row r="16" spans="1:10" x14ac:dyDescent="0.35">
      <c r="A16" s="42">
        <v>7</v>
      </c>
      <c r="B16" s="37" t="str">
        <f>_xlfn.XLOOKUP($A16,Input!$A$11:$A$21,Input!D$11:D$21)</f>
        <v/>
      </c>
      <c r="C16" s="37">
        <f>_xlfn.XLOOKUP($A16,Input!$A$11:$A$21,Input!E$11:E$21)</f>
        <v>0</v>
      </c>
      <c r="D16" s="37">
        <f>_xlfn.XLOOKUP($A16,Input!$A$11:$A$21,Input!F$11:F$21)</f>
        <v>0</v>
      </c>
      <c r="E16" s="35"/>
      <c r="F16" s="49" t="str">
        <f t="shared" si="0"/>
        <v/>
      </c>
      <c r="G16" s="46" t="str">
        <f>IFERROR((_xlfn.XLOOKUP($A$2&amp;$A$3&amp;"Basic Life"&amp;$A$4&amp;"Single",Rates!I:I,Rates!H:H)+_xlfn.XLOOKUP($A$2&amp;$A$3&amp;"ADD"&amp;$A$4&amp;"Single",Rates!I:I,Rates!H:H))*F16/1000+IF(OR(C16="family",D16="family"),_xlfn.XLOOKUP($A$2&amp;$A$3&amp;"Dependent Life"&amp;$A$4&amp;"Family",Rates!I:I,Rates!H:H),0),"")</f>
        <v/>
      </c>
      <c r="H16" s="46" t="str">
        <f>IFERROR(_xlfn.XLOOKUP($A$2&amp;$A$3&amp;H$9&amp;$A$4&amp;C16,Rates!$I:$I,Rates!$H:$H)+_xlfn.XLOOKUP($A$2&amp;$A$3&amp;"Travel"&amp;$A$4&amp;C16,Rates!$I:$I,Rates!$H:$H),"")</f>
        <v/>
      </c>
      <c r="I16" s="46" t="str">
        <f>IFERROR(_xlfn.XLOOKUP($A$2&amp;$A$3&amp;I$9&amp;$A$4&amp;D16,Rates!$I:$I,Rates!$H:$H),"")</f>
        <v/>
      </c>
      <c r="J16" s="46" t="str">
        <f t="shared" si="1"/>
        <v/>
      </c>
    </row>
    <row r="17" spans="1:20" x14ac:dyDescent="0.35">
      <c r="A17" s="42">
        <v>8</v>
      </c>
      <c r="B17" s="37" t="str">
        <f>_xlfn.XLOOKUP($A17,Input!$A$11:$A$21,Input!D$11:D$21)</f>
        <v/>
      </c>
      <c r="C17" s="37">
        <f>_xlfn.XLOOKUP($A17,Input!$A$11:$A$21,Input!E$11:E$21)</f>
        <v>0</v>
      </c>
      <c r="D17" s="37">
        <f>_xlfn.XLOOKUP($A17,Input!$A$11:$A$21,Input!F$11:F$21)</f>
        <v>0</v>
      </c>
      <c r="E17" s="35"/>
      <c r="F17" s="49" t="str">
        <f t="shared" si="0"/>
        <v/>
      </c>
      <c r="G17" s="46" t="str">
        <f>IFERROR((_xlfn.XLOOKUP($A$2&amp;$A$3&amp;"Basic Life"&amp;$A$4&amp;"Single",Rates!I:I,Rates!H:H)+_xlfn.XLOOKUP($A$2&amp;$A$3&amp;"ADD"&amp;$A$4&amp;"Single",Rates!I:I,Rates!H:H))*F17/1000+IF(OR(C17="family",D17="family"),_xlfn.XLOOKUP($A$2&amp;$A$3&amp;"Dependent Life"&amp;$A$4&amp;"Family",Rates!I:I,Rates!H:H),0),"")</f>
        <v/>
      </c>
      <c r="H17" s="46" t="str">
        <f>IFERROR(_xlfn.XLOOKUP($A$2&amp;$A$3&amp;H$9&amp;$A$4&amp;C17,Rates!$I:$I,Rates!$H:$H)+_xlfn.XLOOKUP($A$2&amp;$A$3&amp;"Travel"&amp;$A$4&amp;C17,Rates!$I:$I,Rates!$H:$H),"")</f>
        <v/>
      </c>
      <c r="I17" s="46" t="str">
        <f>IFERROR(_xlfn.XLOOKUP($A$2&amp;$A$3&amp;I$9&amp;$A$4&amp;D17,Rates!$I:$I,Rates!$H:$H),"")</f>
        <v/>
      </c>
      <c r="J17" s="46" t="str">
        <f t="shared" si="1"/>
        <v/>
      </c>
    </row>
    <row r="18" spans="1:20" x14ac:dyDescent="0.35">
      <c r="A18" s="42">
        <v>9</v>
      </c>
      <c r="B18" s="37" t="str">
        <f>_xlfn.XLOOKUP($A18,Input!$A$11:$A$21,Input!D$11:D$21)</f>
        <v/>
      </c>
      <c r="C18" s="37">
        <f>_xlfn.XLOOKUP($A18,Input!$A$11:$A$21,Input!E$11:E$21)</f>
        <v>0</v>
      </c>
      <c r="D18" s="37">
        <f>_xlfn.XLOOKUP($A18,Input!$A$11:$A$21,Input!F$11:F$21)</f>
        <v>0</v>
      </c>
      <c r="E18" s="35"/>
      <c r="F18" s="49" t="str">
        <f t="shared" si="0"/>
        <v/>
      </c>
      <c r="G18" s="46" t="str">
        <f>IFERROR((_xlfn.XLOOKUP($A$2&amp;$A$3&amp;"Basic Life"&amp;$A$4&amp;"Single",Rates!I:I,Rates!H:H)+_xlfn.XLOOKUP($A$2&amp;$A$3&amp;"ADD"&amp;$A$4&amp;"Single",Rates!I:I,Rates!H:H))*F18/1000+IF(OR(C18="family",D18="family"),_xlfn.XLOOKUP($A$2&amp;$A$3&amp;"Dependent Life"&amp;$A$4&amp;"Family",Rates!I:I,Rates!H:H),0),"")</f>
        <v/>
      </c>
      <c r="H18" s="46" t="str">
        <f>IFERROR(_xlfn.XLOOKUP($A$2&amp;$A$3&amp;H$9&amp;$A$4&amp;C18,Rates!$I:$I,Rates!$H:$H)+_xlfn.XLOOKUP($A$2&amp;$A$3&amp;"Travel"&amp;$A$4&amp;C18,Rates!$I:$I,Rates!$H:$H),"")</f>
        <v/>
      </c>
      <c r="I18" s="46" t="str">
        <f>IFERROR(_xlfn.XLOOKUP($A$2&amp;$A$3&amp;I$9&amp;$A$4&amp;D18,Rates!$I:$I,Rates!$H:$H),"")</f>
        <v/>
      </c>
      <c r="J18" s="46" t="str">
        <f t="shared" si="1"/>
        <v/>
      </c>
    </row>
    <row r="19" spans="1:20" x14ac:dyDescent="0.35">
      <c r="A19" s="42">
        <v>10</v>
      </c>
      <c r="B19" s="37" t="str">
        <f>_xlfn.XLOOKUP($A19,Input!$A$11:$A$21,Input!D$11:D$21)</f>
        <v/>
      </c>
      <c r="C19" s="37">
        <f>_xlfn.XLOOKUP($A19,Input!$A$11:$A$21,Input!E$11:E$21)</f>
        <v>0</v>
      </c>
      <c r="D19" s="37">
        <f>_xlfn.XLOOKUP($A19,Input!$A$11:$A$21,Input!F$11:F$21)</f>
        <v>0</v>
      </c>
      <c r="E19" s="35"/>
      <c r="F19" s="49" t="str">
        <f t="shared" si="0"/>
        <v/>
      </c>
      <c r="G19" s="46" t="str">
        <f>IFERROR((_xlfn.XLOOKUP($A$2&amp;$A$3&amp;"Basic Life"&amp;$A$4&amp;"Single",Rates!I:I,Rates!H:H)+_xlfn.XLOOKUP($A$2&amp;$A$3&amp;"ADD"&amp;$A$4&amp;"Single",Rates!I:I,Rates!H:H))*F19/1000+IF(OR(C19="family",D19="family"),_xlfn.XLOOKUP($A$2&amp;$A$3&amp;"Dependent Life"&amp;$A$4&amp;"Family",Rates!I:I,Rates!H:H),0),"")</f>
        <v/>
      </c>
      <c r="H19" s="46" t="str">
        <f>IFERROR(_xlfn.XLOOKUP($A$2&amp;$A$3&amp;H$9&amp;$A$4&amp;C19,Rates!$I:$I,Rates!$H:$H)+_xlfn.XLOOKUP($A$2&amp;$A$3&amp;"Travel"&amp;$A$4&amp;C19,Rates!$I:$I,Rates!$H:$H),"")</f>
        <v/>
      </c>
      <c r="I19" s="46" t="str">
        <f>IFERROR(_xlfn.XLOOKUP($A$2&amp;$A$3&amp;I$9&amp;$A$4&amp;D19,Rates!$I:$I,Rates!$H:$H),"")</f>
        <v/>
      </c>
      <c r="J19" s="46" t="str">
        <f t="shared" si="1"/>
        <v/>
      </c>
    </row>
    <row r="20" spans="1:20" s="1" customFormat="1" x14ac:dyDescent="0.35">
      <c r="A20" s="44" t="s">
        <v>250</v>
      </c>
      <c r="B20" s="45"/>
      <c r="C20" s="45"/>
      <c r="D20" s="45"/>
      <c r="E20" s="45"/>
      <c r="F20" s="48"/>
      <c r="G20" s="48"/>
      <c r="H20" s="48"/>
      <c r="I20" s="48"/>
      <c r="J20" s="47">
        <f>SUM(J10:J19)</f>
        <v>0</v>
      </c>
    </row>
    <row r="23" spans="1:20" hidden="1" x14ac:dyDescent="0.35">
      <c r="A23">
        <f>A2</f>
        <v>0</v>
      </c>
    </row>
    <row r="24" spans="1:20" hidden="1" x14ac:dyDescent="0.35">
      <c r="A24" t="e">
        <f>A3</f>
        <v>#DIV/0!</v>
      </c>
    </row>
    <row r="25" spans="1:20" hidden="1" x14ac:dyDescent="0.35">
      <c r="A25" t="s">
        <v>6</v>
      </c>
    </row>
    <row r="26" spans="1:20" hidden="1" x14ac:dyDescent="0.35"/>
    <row r="27" spans="1:20" hidden="1" x14ac:dyDescent="0.35"/>
    <row r="28" spans="1:20" s="21" customFormat="1" x14ac:dyDescent="0.35">
      <c r="B28" s="52" t="s">
        <v>244</v>
      </c>
      <c r="C28" s="52"/>
      <c r="D28" s="52"/>
      <c r="E28" s="52"/>
      <c r="F28" s="52"/>
      <c r="G28" s="52"/>
      <c r="H28" s="52"/>
      <c r="I28" s="52"/>
      <c r="J28" s="20"/>
      <c r="M28" s="52" t="s">
        <v>247</v>
      </c>
      <c r="N28" s="52"/>
      <c r="O28" s="52"/>
      <c r="P28" s="52"/>
      <c r="Q28" s="52"/>
      <c r="R28" s="52"/>
      <c r="S28" s="52"/>
      <c r="T28" s="52"/>
    </row>
    <row r="29" spans="1:20" x14ac:dyDescent="0.35">
      <c r="B29" s="41"/>
      <c r="C29" s="41"/>
      <c r="D29" s="41"/>
      <c r="E29" s="41"/>
      <c r="F29" s="41"/>
      <c r="G29" s="41"/>
      <c r="H29" s="41"/>
      <c r="I29" s="41"/>
      <c r="J29" s="1"/>
      <c r="M29" s="41"/>
      <c r="N29" s="41"/>
      <c r="O29" s="41"/>
      <c r="P29" s="41"/>
      <c r="Q29" s="41"/>
      <c r="R29" s="41"/>
      <c r="S29" s="41"/>
      <c r="T29" s="41"/>
    </row>
    <row r="30" spans="1:20" x14ac:dyDescent="0.35">
      <c r="A30" s="35"/>
      <c r="B30" s="37" t="s">
        <v>25</v>
      </c>
      <c r="C30" s="37" t="s">
        <v>39</v>
      </c>
      <c r="D30" s="37" t="s">
        <v>40</v>
      </c>
      <c r="E30" s="37" t="s">
        <v>246</v>
      </c>
      <c r="F30" s="43" t="s">
        <v>242</v>
      </c>
      <c r="G30" s="43" t="s">
        <v>169</v>
      </c>
      <c r="H30" s="43" t="s">
        <v>55</v>
      </c>
      <c r="I30" s="43" t="s">
        <v>132</v>
      </c>
      <c r="J30" s="43" t="s">
        <v>241</v>
      </c>
      <c r="K30" s="1"/>
      <c r="L30" s="1"/>
      <c r="M30" s="38"/>
      <c r="N30" s="43" t="s">
        <v>169</v>
      </c>
      <c r="O30" s="43" t="s">
        <v>55</v>
      </c>
      <c r="P30" s="43" t="s">
        <v>132</v>
      </c>
      <c r="Q30" s="43" t="s">
        <v>245</v>
      </c>
      <c r="R30" s="43" t="s">
        <v>228</v>
      </c>
      <c r="S30" s="43" t="s">
        <v>241</v>
      </c>
    </row>
    <row r="31" spans="1:20" x14ac:dyDescent="0.35">
      <c r="A31" s="42">
        <v>1</v>
      </c>
      <c r="B31" s="37" t="str">
        <f>_xlfn.XLOOKUP($A31,Input!$A$11:$A$21,Input!D$11:D$21)</f>
        <v/>
      </c>
      <c r="C31" s="37">
        <f>_xlfn.XLOOKUP($A31,Input!$A$11:$A$21,Input!E$11:E$21)</f>
        <v>0</v>
      </c>
      <c r="D31" s="37">
        <f>_xlfn.XLOOKUP($A31,Input!$A$11:$A$21,Input!F$11:F$21)</f>
        <v>0</v>
      </c>
      <c r="E31" s="37">
        <f>_xlfn.XLOOKUP($A31,Input!$A$11:$A$21,Input!G$11:G$21)</f>
        <v>0</v>
      </c>
      <c r="F31" s="49" t="str">
        <f t="shared" ref="F31:F40" si="2">IF(B31="","",IF(B31&lt;65,1,0.5)*50000)</f>
        <v/>
      </c>
      <c r="G31" s="46" t="str">
        <f>IFERROR((_xlfn.XLOOKUP($A$23&amp;$A$24&amp;"Basic Life"&amp;$A$25&amp;"Single",Rates!I:I,Rates!H:H)+_xlfn.XLOOKUP($A$23&amp;$A$24&amp;"ADD"&amp;$A$25&amp;"Single",Rates!I:I,Rates!H:H))*F31/1000+IF(OR(C31="family",D31="family"),_xlfn.XLOOKUP($A$23&amp;$A$24&amp;"Dependent Life"&amp;$A$25&amp;"Family",Rates!I:I,Rates!H:H),0),"")</f>
        <v/>
      </c>
      <c r="H31" s="46" t="str">
        <f>IFERROR(_xlfn.XLOOKUP($A$23&amp;$A$24&amp;H$9&amp;$A$25&amp;C31,Rates!$I:$I,Rates!$H:$H)+_xlfn.XLOOKUP($A$23&amp;$A$24&amp;"Travel"&amp;$A$25&amp;C31,Rates!$I:$I,Rates!$H:$H),"")</f>
        <v/>
      </c>
      <c r="I31" s="46" t="str">
        <f>IFERROR(_xlfn.XLOOKUP($A$23&amp;$A$24&amp;I$9&amp;$A$25&amp;D31,Rates!$I:$I,Rates!$H:$H),"")</f>
        <v/>
      </c>
      <c r="J31" s="46" t="str">
        <f>IF(SUM(G31:I31)=0,"",SUM(G31:I31))</f>
        <v/>
      </c>
      <c r="M31" s="42">
        <v>1</v>
      </c>
      <c r="N31" s="46" t="str">
        <f>G31</f>
        <v/>
      </c>
      <c r="O31" s="46" t="str">
        <f t="shared" ref="O31:P40" si="3">H31</f>
        <v/>
      </c>
      <c r="P31" s="46" t="str">
        <f t="shared" si="3"/>
        <v/>
      </c>
      <c r="Q31" s="49" t="str">
        <f>IF(E31=0,"",IF(B31&gt;=65,0,ROUND(MIN(0.6667*E31/12,2000),0)))</f>
        <v/>
      </c>
      <c r="R31" s="46" t="str">
        <f>IFERROR(_xlfn.XLOOKUP($A$23&amp;$A$24&amp;$R$30&amp;$A$25&amp;"Single",Rates!I:I,Rates!H:H)*Q31/100,"")</f>
        <v/>
      </c>
      <c r="S31" s="46" t="str">
        <f>IF(SUM(J31,R31)=0,"",SUM(J31,R31))</f>
        <v/>
      </c>
    </row>
    <row r="32" spans="1:20" x14ac:dyDescent="0.35">
      <c r="A32" s="42">
        <v>2</v>
      </c>
      <c r="B32" s="37" t="str">
        <f>_xlfn.XLOOKUP($A32,Input!$A$11:$A$21,Input!D$11:D$21)</f>
        <v/>
      </c>
      <c r="C32" s="37">
        <f>_xlfn.XLOOKUP($A32,Input!$A$11:$A$21,Input!E$11:E$21)</f>
        <v>0</v>
      </c>
      <c r="D32" s="37">
        <f>_xlfn.XLOOKUP($A32,Input!$A$11:$A$21,Input!F$11:F$21)</f>
        <v>0</v>
      </c>
      <c r="E32" s="37">
        <f>_xlfn.XLOOKUP($A32,Input!$A$11:$A$21,Input!G$11:G$21)</f>
        <v>0</v>
      </c>
      <c r="F32" s="49" t="str">
        <f t="shared" si="2"/>
        <v/>
      </c>
      <c r="G32" s="46" t="str">
        <f>IFERROR((_xlfn.XLOOKUP($A$23&amp;$A$24&amp;"Basic Life"&amp;$A$25&amp;"Single",Rates!I:I,Rates!H:H)+_xlfn.XLOOKUP($A$23&amp;$A$24&amp;"ADD"&amp;$A$25&amp;"Single",Rates!I:I,Rates!H:H))*F32/1000+IF(OR(C32="family",D32="family"),_xlfn.XLOOKUP($A$23&amp;$A$24&amp;"Dependent Life"&amp;$A$25&amp;"Family",Rates!I:I,Rates!H:H),0),"")</f>
        <v/>
      </c>
      <c r="H32" s="46" t="str">
        <f>IFERROR(_xlfn.XLOOKUP($A$23&amp;$A$24&amp;H$9&amp;$A$25&amp;C32,Rates!$I:$I,Rates!$H:$H)+_xlfn.XLOOKUP($A$23&amp;$A$24&amp;"Travel"&amp;$A$25&amp;C32,Rates!$I:$I,Rates!$H:$H),"")</f>
        <v/>
      </c>
      <c r="I32" s="46" t="str">
        <f>IFERROR(_xlfn.XLOOKUP($A$23&amp;$A$24&amp;I$9&amp;$A$25&amp;D32,Rates!$I:$I,Rates!$H:$H),"")</f>
        <v/>
      </c>
      <c r="J32" s="46" t="str">
        <f t="shared" ref="J32:J40" si="4">IF(SUM(G32:I32)=0,"",SUM(G32:I32))</f>
        <v/>
      </c>
      <c r="M32" s="42">
        <v>2</v>
      </c>
      <c r="N32" s="46" t="str">
        <f t="shared" ref="N32:N40" si="5">G32</f>
        <v/>
      </c>
      <c r="O32" s="46" t="str">
        <f t="shared" si="3"/>
        <v/>
      </c>
      <c r="P32" s="46" t="str">
        <f t="shared" si="3"/>
        <v/>
      </c>
      <c r="Q32" s="49" t="str">
        <f t="shared" ref="Q32:Q40" si="6">IF(E32=0,"",IF(B32&gt;=65,0,ROUND(MIN(0.6667*E32/12,2000),0)))</f>
        <v/>
      </c>
      <c r="R32" s="46" t="str">
        <f>IFERROR(_xlfn.XLOOKUP($A$23&amp;$A$24&amp;$R$30&amp;$A$25&amp;"Single",Rates!I:I,Rates!H:H)*Q32/100,"")</f>
        <v/>
      </c>
      <c r="S32" s="46" t="str">
        <f t="shared" ref="S32:S40" si="7">IF(SUM(J32,R32)=0,"",SUM(J32,R32))</f>
        <v/>
      </c>
    </row>
    <row r="33" spans="1:20" x14ac:dyDescent="0.35">
      <c r="A33" s="42">
        <v>3</v>
      </c>
      <c r="B33" s="37" t="str">
        <f>_xlfn.XLOOKUP($A33,Input!$A$11:$A$21,Input!D$11:D$21)</f>
        <v/>
      </c>
      <c r="C33" s="37">
        <f>_xlfn.XLOOKUP($A33,Input!$A$11:$A$21,Input!E$11:E$21)</f>
        <v>0</v>
      </c>
      <c r="D33" s="37">
        <f>_xlfn.XLOOKUP($A33,Input!$A$11:$A$21,Input!F$11:F$21)</f>
        <v>0</v>
      </c>
      <c r="E33" s="37">
        <f>_xlfn.XLOOKUP($A33,Input!$A$11:$A$21,Input!G$11:G$21)</f>
        <v>0</v>
      </c>
      <c r="F33" s="49" t="str">
        <f t="shared" si="2"/>
        <v/>
      </c>
      <c r="G33" s="46" t="str">
        <f>IFERROR((_xlfn.XLOOKUP($A$23&amp;$A$24&amp;"Basic Life"&amp;$A$25&amp;"Single",Rates!I:I,Rates!H:H)+_xlfn.XLOOKUP($A$23&amp;$A$24&amp;"ADD"&amp;$A$25&amp;"Single",Rates!I:I,Rates!H:H))*F33/1000+IF(OR(C33="family",D33="family"),_xlfn.XLOOKUP($A$23&amp;$A$24&amp;"Dependent Life"&amp;$A$25&amp;"Family",Rates!I:I,Rates!H:H),0),"")</f>
        <v/>
      </c>
      <c r="H33" s="46" t="str">
        <f>IFERROR(_xlfn.XLOOKUP($A$23&amp;$A$24&amp;H$9&amp;$A$25&amp;C33,Rates!$I:$I,Rates!$H:$H)+_xlfn.XLOOKUP($A$23&amp;$A$24&amp;"Travel"&amp;$A$25&amp;C33,Rates!$I:$I,Rates!$H:$H),"")</f>
        <v/>
      </c>
      <c r="I33" s="46" t="str">
        <f>IFERROR(_xlfn.XLOOKUP($A$23&amp;$A$24&amp;I$9&amp;$A$25&amp;D33,Rates!$I:$I,Rates!$H:$H),"")</f>
        <v/>
      </c>
      <c r="J33" s="46" t="str">
        <f t="shared" si="4"/>
        <v/>
      </c>
      <c r="M33" s="42">
        <v>3</v>
      </c>
      <c r="N33" s="46" t="str">
        <f t="shared" si="5"/>
        <v/>
      </c>
      <c r="O33" s="46" t="str">
        <f t="shared" si="3"/>
        <v/>
      </c>
      <c r="P33" s="46" t="str">
        <f t="shared" si="3"/>
        <v/>
      </c>
      <c r="Q33" s="49" t="str">
        <f t="shared" si="6"/>
        <v/>
      </c>
      <c r="R33" s="46" t="str">
        <f>IFERROR(_xlfn.XLOOKUP($A$23&amp;$A$24&amp;$R$30&amp;$A$25&amp;"Single",Rates!I:I,Rates!H:H)*Q33/100,"")</f>
        <v/>
      </c>
      <c r="S33" s="46" t="str">
        <f t="shared" si="7"/>
        <v/>
      </c>
    </row>
    <row r="34" spans="1:20" x14ac:dyDescent="0.35">
      <c r="A34" s="42">
        <v>4</v>
      </c>
      <c r="B34" s="37" t="str">
        <f>_xlfn.XLOOKUP($A34,Input!$A$11:$A$21,Input!D$11:D$21)</f>
        <v/>
      </c>
      <c r="C34" s="37">
        <f>_xlfn.XLOOKUP($A34,Input!$A$11:$A$21,Input!E$11:E$21)</f>
        <v>0</v>
      </c>
      <c r="D34" s="37">
        <f>_xlfn.XLOOKUP($A34,Input!$A$11:$A$21,Input!F$11:F$21)</f>
        <v>0</v>
      </c>
      <c r="E34" s="37">
        <f>_xlfn.XLOOKUP($A34,Input!$A$11:$A$21,Input!G$11:G$21)</f>
        <v>0</v>
      </c>
      <c r="F34" s="49" t="str">
        <f t="shared" si="2"/>
        <v/>
      </c>
      <c r="G34" s="46" t="str">
        <f>IFERROR((_xlfn.XLOOKUP($A$23&amp;$A$24&amp;"Basic Life"&amp;$A$25&amp;"Single",Rates!I:I,Rates!H:H)+_xlfn.XLOOKUP($A$23&amp;$A$24&amp;"ADD"&amp;$A$25&amp;"Single",Rates!I:I,Rates!H:H))*F34/1000+IF(OR(C34="family",D34="family"),_xlfn.XLOOKUP($A$23&amp;$A$24&amp;"Dependent Life"&amp;$A$25&amp;"Family",Rates!I:I,Rates!H:H),0),"")</f>
        <v/>
      </c>
      <c r="H34" s="46" t="str">
        <f>IFERROR(_xlfn.XLOOKUP($A$23&amp;$A$24&amp;H$9&amp;$A$25&amp;C34,Rates!$I:$I,Rates!$H:$H)+_xlfn.XLOOKUP($A$23&amp;$A$24&amp;"Travel"&amp;$A$25&amp;C34,Rates!$I:$I,Rates!$H:$H),"")</f>
        <v/>
      </c>
      <c r="I34" s="46" t="str">
        <f>IFERROR(_xlfn.XLOOKUP($A$23&amp;$A$24&amp;I$9&amp;$A$25&amp;D34,Rates!$I:$I,Rates!$H:$H),"")</f>
        <v/>
      </c>
      <c r="J34" s="46" t="str">
        <f t="shared" si="4"/>
        <v/>
      </c>
      <c r="M34" s="42">
        <v>4</v>
      </c>
      <c r="N34" s="46" t="str">
        <f t="shared" si="5"/>
        <v/>
      </c>
      <c r="O34" s="46" t="str">
        <f t="shared" si="3"/>
        <v/>
      </c>
      <c r="P34" s="46" t="str">
        <f t="shared" si="3"/>
        <v/>
      </c>
      <c r="Q34" s="49" t="str">
        <f t="shared" si="6"/>
        <v/>
      </c>
      <c r="R34" s="46" t="str">
        <f>IFERROR(_xlfn.XLOOKUP($A$23&amp;$A$24&amp;$R$30&amp;$A$25&amp;"Single",Rates!I:I,Rates!H:H)*Q34/100,"")</f>
        <v/>
      </c>
      <c r="S34" s="46" t="str">
        <f t="shared" si="7"/>
        <v/>
      </c>
    </row>
    <row r="35" spans="1:20" x14ac:dyDescent="0.35">
      <c r="A35" s="42">
        <v>5</v>
      </c>
      <c r="B35" s="37" t="str">
        <f>_xlfn.XLOOKUP($A35,Input!$A$11:$A$21,Input!D$11:D$21)</f>
        <v/>
      </c>
      <c r="C35" s="37">
        <f>_xlfn.XLOOKUP($A35,Input!$A$11:$A$21,Input!E$11:E$21)</f>
        <v>0</v>
      </c>
      <c r="D35" s="37">
        <f>_xlfn.XLOOKUP($A35,Input!$A$11:$A$21,Input!F$11:F$21)</f>
        <v>0</v>
      </c>
      <c r="E35" s="37">
        <f>_xlfn.XLOOKUP($A35,Input!$A$11:$A$21,Input!G$11:G$21)</f>
        <v>0</v>
      </c>
      <c r="F35" s="49" t="str">
        <f t="shared" si="2"/>
        <v/>
      </c>
      <c r="G35" s="46" t="str">
        <f>IFERROR((_xlfn.XLOOKUP($A$23&amp;$A$24&amp;"Basic Life"&amp;$A$25&amp;"Single",Rates!I:I,Rates!H:H)+_xlfn.XLOOKUP($A$23&amp;$A$24&amp;"ADD"&amp;$A$25&amp;"Single",Rates!I:I,Rates!H:H))*F35/1000+IF(OR(C35="family",D35="family"),_xlfn.XLOOKUP($A$23&amp;$A$24&amp;"Dependent Life"&amp;$A$25&amp;"Family",Rates!I:I,Rates!H:H),0),"")</f>
        <v/>
      </c>
      <c r="H35" s="46" t="str">
        <f>IFERROR(_xlfn.XLOOKUP($A$23&amp;$A$24&amp;H$9&amp;$A$25&amp;C35,Rates!$I:$I,Rates!$H:$H)+_xlfn.XLOOKUP($A$23&amp;$A$24&amp;"Travel"&amp;$A$25&amp;C35,Rates!$I:$I,Rates!$H:$H),"")</f>
        <v/>
      </c>
      <c r="I35" s="46" t="str">
        <f>IFERROR(_xlfn.XLOOKUP($A$23&amp;$A$24&amp;I$9&amp;$A$25&amp;D35,Rates!$I:$I,Rates!$H:$H),"")</f>
        <v/>
      </c>
      <c r="J35" s="46" t="str">
        <f t="shared" si="4"/>
        <v/>
      </c>
      <c r="M35" s="42">
        <v>5</v>
      </c>
      <c r="N35" s="46" t="str">
        <f t="shared" si="5"/>
        <v/>
      </c>
      <c r="O35" s="46" t="str">
        <f t="shared" si="3"/>
        <v/>
      </c>
      <c r="P35" s="46" t="str">
        <f t="shared" si="3"/>
        <v/>
      </c>
      <c r="Q35" s="49" t="str">
        <f t="shared" si="6"/>
        <v/>
      </c>
      <c r="R35" s="46" t="str">
        <f>IFERROR(_xlfn.XLOOKUP($A$23&amp;$A$24&amp;$R$30&amp;$A$25&amp;"Single",Rates!I:I,Rates!H:H)*Q35/100,"")</f>
        <v/>
      </c>
      <c r="S35" s="46" t="str">
        <f t="shared" si="7"/>
        <v/>
      </c>
    </row>
    <row r="36" spans="1:20" x14ac:dyDescent="0.35">
      <c r="A36" s="42">
        <v>6</v>
      </c>
      <c r="B36" s="37" t="str">
        <f>_xlfn.XLOOKUP($A36,Input!$A$11:$A$21,Input!D$11:D$21)</f>
        <v/>
      </c>
      <c r="C36" s="37">
        <f>_xlfn.XLOOKUP($A36,Input!$A$11:$A$21,Input!E$11:E$21)</f>
        <v>0</v>
      </c>
      <c r="D36" s="37">
        <f>_xlfn.XLOOKUP($A36,Input!$A$11:$A$21,Input!F$11:F$21)</f>
        <v>0</v>
      </c>
      <c r="E36" s="37">
        <f>_xlfn.XLOOKUP($A36,Input!$A$11:$A$21,Input!G$11:G$21)</f>
        <v>0</v>
      </c>
      <c r="F36" s="49" t="str">
        <f t="shared" si="2"/>
        <v/>
      </c>
      <c r="G36" s="46" t="str">
        <f>IFERROR((_xlfn.XLOOKUP($A$23&amp;$A$24&amp;"Basic Life"&amp;$A$25&amp;"Single",Rates!I:I,Rates!H:H)+_xlfn.XLOOKUP($A$23&amp;$A$24&amp;"ADD"&amp;$A$25&amp;"Single",Rates!I:I,Rates!H:H))*F36/1000+IF(OR(C36="family",D36="family"),_xlfn.XLOOKUP($A$23&amp;$A$24&amp;"Dependent Life"&amp;$A$25&amp;"Family",Rates!I:I,Rates!H:H),0),"")</f>
        <v/>
      </c>
      <c r="H36" s="46" t="str">
        <f>IFERROR(_xlfn.XLOOKUP($A$23&amp;$A$24&amp;H$9&amp;$A$25&amp;C36,Rates!$I:$I,Rates!$H:$H)+_xlfn.XLOOKUP($A$23&amp;$A$24&amp;"Travel"&amp;$A$25&amp;C36,Rates!$I:$I,Rates!$H:$H),"")</f>
        <v/>
      </c>
      <c r="I36" s="46" t="str">
        <f>IFERROR(_xlfn.XLOOKUP($A$23&amp;$A$24&amp;I$9&amp;$A$25&amp;D36,Rates!$I:$I,Rates!$H:$H),"")</f>
        <v/>
      </c>
      <c r="J36" s="46" t="str">
        <f t="shared" si="4"/>
        <v/>
      </c>
      <c r="M36" s="42">
        <v>6</v>
      </c>
      <c r="N36" s="46" t="str">
        <f t="shared" si="5"/>
        <v/>
      </c>
      <c r="O36" s="46" t="str">
        <f t="shared" si="3"/>
        <v/>
      </c>
      <c r="P36" s="46" t="str">
        <f t="shared" si="3"/>
        <v/>
      </c>
      <c r="Q36" s="49" t="str">
        <f t="shared" si="6"/>
        <v/>
      </c>
      <c r="R36" s="46" t="str">
        <f>IFERROR(_xlfn.XLOOKUP($A$23&amp;$A$24&amp;$R$30&amp;$A$25&amp;"Single",Rates!I:I,Rates!H:H)*Q36/100,"")</f>
        <v/>
      </c>
      <c r="S36" s="46" t="str">
        <f t="shared" si="7"/>
        <v/>
      </c>
    </row>
    <row r="37" spans="1:20" x14ac:dyDescent="0.35">
      <c r="A37" s="42">
        <v>7</v>
      </c>
      <c r="B37" s="37" t="str">
        <f>_xlfn.XLOOKUP($A37,Input!$A$11:$A$21,Input!D$11:D$21)</f>
        <v/>
      </c>
      <c r="C37" s="37">
        <f>_xlfn.XLOOKUP($A37,Input!$A$11:$A$21,Input!E$11:E$21)</f>
        <v>0</v>
      </c>
      <c r="D37" s="37">
        <f>_xlfn.XLOOKUP($A37,Input!$A$11:$A$21,Input!F$11:F$21)</f>
        <v>0</v>
      </c>
      <c r="E37" s="37">
        <f>_xlfn.XLOOKUP($A37,Input!$A$11:$A$21,Input!G$11:G$21)</f>
        <v>0</v>
      </c>
      <c r="F37" s="49" t="str">
        <f t="shared" si="2"/>
        <v/>
      </c>
      <c r="G37" s="46" t="str">
        <f>IFERROR((_xlfn.XLOOKUP($A$23&amp;$A$24&amp;"Basic Life"&amp;$A$25&amp;"Single",Rates!I:I,Rates!H:H)+_xlfn.XLOOKUP($A$23&amp;$A$24&amp;"ADD"&amp;$A$25&amp;"Single",Rates!I:I,Rates!H:H))*F37/1000+IF(OR(C37="family",D37="family"),_xlfn.XLOOKUP($A$23&amp;$A$24&amp;"Dependent Life"&amp;$A$25&amp;"Family",Rates!I:I,Rates!H:H),0),"")</f>
        <v/>
      </c>
      <c r="H37" s="46" t="str">
        <f>IFERROR(_xlfn.XLOOKUP($A$23&amp;$A$24&amp;H$9&amp;$A$25&amp;C37,Rates!$I:$I,Rates!$H:$H)+_xlfn.XLOOKUP($A$23&amp;$A$24&amp;"Travel"&amp;$A$25&amp;C37,Rates!$I:$I,Rates!$H:$H),"")</f>
        <v/>
      </c>
      <c r="I37" s="46" t="str">
        <f>IFERROR(_xlfn.XLOOKUP($A$23&amp;$A$24&amp;I$9&amp;$A$25&amp;D37,Rates!$I:$I,Rates!$H:$H),"")</f>
        <v/>
      </c>
      <c r="J37" s="46" t="str">
        <f t="shared" si="4"/>
        <v/>
      </c>
      <c r="M37" s="42">
        <v>7</v>
      </c>
      <c r="N37" s="46" t="str">
        <f t="shared" si="5"/>
        <v/>
      </c>
      <c r="O37" s="46" t="str">
        <f t="shared" si="3"/>
        <v/>
      </c>
      <c r="P37" s="46" t="str">
        <f t="shared" si="3"/>
        <v/>
      </c>
      <c r="Q37" s="49" t="str">
        <f t="shared" si="6"/>
        <v/>
      </c>
      <c r="R37" s="46" t="str">
        <f>IFERROR(_xlfn.XLOOKUP($A$23&amp;$A$24&amp;$R$30&amp;$A$25&amp;"Single",Rates!I:I,Rates!H:H)*Q37/100,"")</f>
        <v/>
      </c>
      <c r="S37" s="46" t="str">
        <f t="shared" si="7"/>
        <v/>
      </c>
    </row>
    <row r="38" spans="1:20" x14ac:dyDescent="0.35">
      <c r="A38" s="42">
        <v>8</v>
      </c>
      <c r="B38" s="37" t="str">
        <f>_xlfn.XLOOKUP($A38,Input!$A$11:$A$21,Input!D$11:D$21)</f>
        <v/>
      </c>
      <c r="C38" s="37">
        <f>_xlfn.XLOOKUP($A38,Input!$A$11:$A$21,Input!E$11:E$21)</f>
        <v>0</v>
      </c>
      <c r="D38" s="37">
        <f>_xlfn.XLOOKUP($A38,Input!$A$11:$A$21,Input!F$11:F$21)</f>
        <v>0</v>
      </c>
      <c r="E38" s="37">
        <f>_xlfn.XLOOKUP($A38,Input!$A$11:$A$21,Input!G$11:G$21)</f>
        <v>0</v>
      </c>
      <c r="F38" s="49" t="str">
        <f t="shared" si="2"/>
        <v/>
      </c>
      <c r="G38" s="46" t="str">
        <f>IFERROR((_xlfn.XLOOKUP($A$23&amp;$A$24&amp;"Basic Life"&amp;$A$25&amp;"Single",Rates!I:I,Rates!H:H)+_xlfn.XLOOKUP($A$23&amp;$A$24&amp;"ADD"&amp;$A$25&amp;"Single",Rates!I:I,Rates!H:H))*F38/1000+IF(OR(C38="family",D38="family"),_xlfn.XLOOKUP($A$23&amp;$A$24&amp;"Dependent Life"&amp;$A$25&amp;"Family",Rates!I:I,Rates!H:H),0),"")</f>
        <v/>
      </c>
      <c r="H38" s="46" t="str">
        <f>IFERROR(_xlfn.XLOOKUP($A$23&amp;$A$24&amp;H$9&amp;$A$25&amp;C38,Rates!$I:$I,Rates!$H:$H)+_xlfn.XLOOKUP($A$23&amp;$A$24&amp;"Travel"&amp;$A$25&amp;C38,Rates!$I:$I,Rates!$H:$H),"")</f>
        <v/>
      </c>
      <c r="I38" s="46" t="str">
        <f>IFERROR(_xlfn.XLOOKUP($A$23&amp;$A$24&amp;I$9&amp;$A$25&amp;D38,Rates!$I:$I,Rates!$H:$H),"")</f>
        <v/>
      </c>
      <c r="J38" s="46" t="str">
        <f t="shared" si="4"/>
        <v/>
      </c>
      <c r="M38" s="42">
        <v>8</v>
      </c>
      <c r="N38" s="46" t="str">
        <f t="shared" si="5"/>
        <v/>
      </c>
      <c r="O38" s="46" t="str">
        <f t="shared" si="3"/>
        <v/>
      </c>
      <c r="P38" s="46" t="str">
        <f t="shared" si="3"/>
        <v/>
      </c>
      <c r="Q38" s="49" t="str">
        <f t="shared" si="6"/>
        <v/>
      </c>
      <c r="R38" s="46" t="str">
        <f>IFERROR(_xlfn.XLOOKUP($A$23&amp;$A$24&amp;$R$30&amp;$A$25&amp;"Single",Rates!I:I,Rates!H:H)*Q38/100,"")</f>
        <v/>
      </c>
      <c r="S38" s="46" t="str">
        <f t="shared" si="7"/>
        <v/>
      </c>
    </row>
    <row r="39" spans="1:20" x14ac:dyDescent="0.35">
      <c r="A39" s="42">
        <v>9</v>
      </c>
      <c r="B39" s="37" t="str">
        <f>_xlfn.XLOOKUP($A39,Input!$A$11:$A$21,Input!D$11:D$21)</f>
        <v/>
      </c>
      <c r="C39" s="37">
        <f>_xlfn.XLOOKUP($A39,Input!$A$11:$A$21,Input!E$11:E$21)</f>
        <v>0</v>
      </c>
      <c r="D39" s="37">
        <f>_xlfn.XLOOKUP($A39,Input!$A$11:$A$21,Input!F$11:F$21)</f>
        <v>0</v>
      </c>
      <c r="E39" s="37">
        <f>_xlfn.XLOOKUP($A39,Input!$A$11:$A$21,Input!G$11:G$21)</f>
        <v>0</v>
      </c>
      <c r="F39" s="49" t="str">
        <f t="shared" si="2"/>
        <v/>
      </c>
      <c r="G39" s="46" t="str">
        <f>IFERROR((_xlfn.XLOOKUP($A$23&amp;$A$24&amp;"Basic Life"&amp;$A$25&amp;"Single",Rates!I:I,Rates!H:H)+_xlfn.XLOOKUP($A$23&amp;$A$24&amp;"ADD"&amp;$A$25&amp;"Single",Rates!I:I,Rates!H:H))*F39/1000+IF(OR(C39="family",D39="family"),_xlfn.XLOOKUP($A$23&amp;$A$24&amp;"Dependent Life"&amp;$A$25&amp;"Family",Rates!I:I,Rates!H:H),0),"")</f>
        <v/>
      </c>
      <c r="H39" s="46" t="str">
        <f>IFERROR(_xlfn.XLOOKUP($A$23&amp;$A$24&amp;H$9&amp;$A$25&amp;C39,Rates!$I:$I,Rates!$H:$H)+_xlfn.XLOOKUP($A$23&amp;$A$24&amp;"Travel"&amp;$A$25&amp;C39,Rates!$I:$I,Rates!$H:$H),"")</f>
        <v/>
      </c>
      <c r="I39" s="46" t="str">
        <f>IFERROR(_xlfn.XLOOKUP($A$23&amp;$A$24&amp;I$9&amp;$A$25&amp;D39,Rates!$I:$I,Rates!$H:$H),"")</f>
        <v/>
      </c>
      <c r="J39" s="46" t="str">
        <f t="shared" si="4"/>
        <v/>
      </c>
      <c r="M39" s="42">
        <v>9</v>
      </c>
      <c r="N39" s="46" t="str">
        <f t="shared" si="5"/>
        <v/>
      </c>
      <c r="O39" s="46" t="str">
        <f t="shared" si="3"/>
        <v/>
      </c>
      <c r="P39" s="46" t="str">
        <f t="shared" si="3"/>
        <v/>
      </c>
      <c r="Q39" s="49" t="str">
        <f t="shared" si="6"/>
        <v/>
      </c>
      <c r="R39" s="46" t="str">
        <f>IFERROR(_xlfn.XLOOKUP($A$23&amp;$A$24&amp;$R$30&amp;$A$25&amp;"Single",Rates!I:I,Rates!H:H)*Q39/100,"")</f>
        <v/>
      </c>
      <c r="S39" s="46" t="str">
        <f t="shared" si="7"/>
        <v/>
      </c>
    </row>
    <row r="40" spans="1:20" x14ac:dyDescent="0.35">
      <c r="A40" s="42">
        <v>10</v>
      </c>
      <c r="B40" s="37" t="str">
        <f>_xlfn.XLOOKUP($A40,Input!$A$11:$A$21,Input!D$11:D$21)</f>
        <v/>
      </c>
      <c r="C40" s="37">
        <f>_xlfn.XLOOKUP($A40,Input!$A$11:$A$21,Input!E$11:E$21)</f>
        <v>0</v>
      </c>
      <c r="D40" s="37">
        <f>_xlfn.XLOOKUP($A40,Input!$A$11:$A$21,Input!F$11:F$21)</f>
        <v>0</v>
      </c>
      <c r="E40" s="37">
        <f>_xlfn.XLOOKUP($A40,Input!$A$11:$A$21,Input!G$11:G$21)</f>
        <v>0</v>
      </c>
      <c r="F40" s="49" t="str">
        <f t="shared" si="2"/>
        <v/>
      </c>
      <c r="G40" s="46" t="str">
        <f>IFERROR((_xlfn.XLOOKUP($A$23&amp;$A$24&amp;"Basic Life"&amp;$A$25&amp;"Single",Rates!I:I,Rates!H:H)+_xlfn.XLOOKUP($A$23&amp;$A$24&amp;"ADD"&amp;$A$25&amp;"Single",Rates!I:I,Rates!H:H))*F40/1000+IF(OR(C40="family",D40="family"),_xlfn.XLOOKUP($A$23&amp;$A$24&amp;"Dependent Life"&amp;$A$25&amp;"Family",Rates!I:I,Rates!H:H),0),"")</f>
        <v/>
      </c>
      <c r="H40" s="46" t="str">
        <f>IFERROR(_xlfn.XLOOKUP($A$23&amp;$A$24&amp;H$9&amp;$A$25&amp;C40,Rates!$I:$I,Rates!$H:$H)+_xlfn.XLOOKUP($A$23&amp;$A$24&amp;"Travel"&amp;$A$25&amp;C40,Rates!$I:$I,Rates!$H:$H),"")</f>
        <v/>
      </c>
      <c r="I40" s="46" t="str">
        <f>IFERROR(_xlfn.XLOOKUP($A$23&amp;$A$24&amp;I$9&amp;$A$25&amp;D40,Rates!$I:$I,Rates!$H:$H),"")</f>
        <v/>
      </c>
      <c r="J40" s="46" t="str">
        <f t="shared" si="4"/>
        <v/>
      </c>
      <c r="M40" s="42">
        <v>10</v>
      </c>
      <c r="N40" s="46" t="str">
        <f t="shared" si="5"/>
        <v/>
      </c>
      <c r="O40" s="46" t="str">
        <f t="shared" si="3"/>
        <v/>
      </c>
      <c r="P40" s="46" t="str">
        <f t="shared" si="3"/>
        <v/>
      </c>
      <c r="Q40" s="49" t="str">
        <f t="shared" si="6"/>
        <v/>
      </c>
      <c r="R40" s="46" t="str">
        <f>IFERROR(_xlfn.XLOOKUP($A$23&amp;$A$24&amp;$R$30&amp;$A$25&amp;"Single",Rates!I:I,Rates!H:H)*Q40/100,"")</f>
        <v/>
      </c>
      <c r="S40" s="46" t="str">
        <f t="shared" si="7"/>
        <v/>
      </c>
    </row>
    <row r="41" spans="1:20" s="1" customFormat="1" x14ac:dyDescent="0.35">
      <c r="A41" s="44" t="s">
        <v>250</v>
      </c>
      <c r="B41" s="45"/>
      <c r="C41" s="45"/>
      <c r="D41" s="45"/>
      <c r="E41" s="45"/>
      <c r="F41" s="48"/>
      <c r="G41" s="48"/>
      <c r="H41" s="48"/>
      <c r="I41" s="48"/>
      <c r="J41" s="47">
        <f>SUM(J31:J40)</f>
        <v>0</v>
      </c>
      <c r="M41" s="44" t="s">
        <v>250</v>
      </c>
      <c r="N41" s="48"/>
      <c r="O41" s="48"/>
      <c r="P41" s="48"/>
      <c r="Q41" s="48"/>
      <c r="R41" s="48"/>
      <c r="S41" s="47">
        <f>SUM(S31:S40)</f>
        <v>0</v>
      </c>
    </row>
    <row r="43" spans="1:20" hidden="1" x14ac:dyDescent="0.35">
      <c r="A43">
        <f>A23</f>
        <v>0</v>
      </c>
    </row>
    <row r="44" spans="1:20" hidden="1" x14ac:dyDescent="0.35">
      <c r="A44" t="e">
        <f>A24</f>
        <v>#DIV/0!</v>
      </c>
    </row>
    <row r="45" spans="1:20" hidden="1" x14ac:dyDescent="0.35">
      <c r="A45" t="s">
        <v>7</v>
      </c>
    </row>
    <row r="46" spans="1:20" hidden="1" x14ac:dyDescent="0.35"/>
    <row r="48" spans="1:20" s="21" customFormat="1" x14ac:dyDescent="0.35">
      <c r="B48" s="52" t="s">
        <v>248</v>
      </c>
      <c r="C48" s="52"/>
      <c r="D48" s="52"/>
      <c r="E48" s="52"/>
      <c r="F48" s="52"/>
      <c r="G48" s="52"/>
      <c r="H48" s="52"/>
      <c r="I48" s="52"/>
      <c r="J48" s="20"/>
      <c r="M48" s="52" t="s">
        <v>249</v>
      </c>
      <c r="N48" s="52"/>
      <c r="O48" s="52"/>
      <c r="P48" s="52"/>
      <c r="Q48" s="52"/>
      <c r="R48" s="52"/>
      <c r="S48" s="52"/>
      <c r="T48" s="52"/>
    </row>
    <row r="49" spans="1:20" x14ac:dyDescent="0.35">
      <c r="B49" s="41"/>
      <c r="C49" s="41"/>
      <c r="D49" s="41"/>
      <c r="E49" s="41"/>
      <c r="F49" s="41"/>
      <c r="G49" s="41"/>
      <c r="H49" s="41"/>
      <c r="I49" s="41"/>
      <c r="J49" s="1"/>
      <c r="M49" s="41"/>
      <c r="N49" s="41"/>
      <c r="O49" s="41"/>
      <c r="P49" s="41"/>
      <c r="Q49" s="41"/>
      <c r="R49" s="41"/>
      <c r="S49" s="41"/>
      <c r="T49" s="41"/>
    </row>
    <row r="50" spans="1:20" x14ac:dyDescent="0.35">
      <c r="A50" s="35"/>
      <c r="B50" s="37" t="s">
        <v>25</v>
      </c>
      <c r="C50" s="37" t="s">
        <v>39</v>
      </c>
      <c r="D50" s="37" t="s">
        <v>40</v>
      </c>
      <c r="E50" s="37" t="s">
        <v>246</v>
      </c>
      <c r="F50" s="43" t="s">
        <v>242</v>
      </c>
      <c r="G50" s="43" t="s">
        <v>169</v>
      </c>
      <c r="H50" s="43" t="s">
        <v>55</v>
      </c>
      <c r="I50" s="43" t="s">
        <v>132</v>
      </c>
      <c r="J50" s="43" t="s">
        <v>241</v>
      </c>
      <c r="M50" s="35"/>
      <c r="N50" s="43" t="s">
        <v>169</v>
      </c>
      <c r="O50" s="43" t="s">
        <v>55</v>
      </c>
      <c r="P50" s="43" t="s">
        <v>132</v>
      </c>
      <c r="Q50" s="43" t="s">
        <v>245</v>
      </c>
      <c r="R50" s="43" t="s">
        <v>228</v>
      </c>
      <c r="S50" s="43" t="s">
        <v>241</v>
      </c>
    </row>
    <row r="51" spans="1:20" x14ac:dyDescent="0.35">
      <c r="A51" s="42">
        <v>1</v>
      </c>
      <c r="B51" s="37" t="str">
        <f>_xlfn.XLOOKUP($A51,Input!$A$11:$A$21,Input!D$11:D$21)</f>
        <v/>
      </c>
      <c r="C51" s="37">
        <f>_xlfn.XLOOKUP($A51,Input!$A$11:$A$21,Input!E$11:E$21)</f>
        <v>0</v>
      </c>
      <c r="D51" s="37">
        <f>_xlfn.XLOOKUP($A51,Input!$A$11:$A$21,Input!F$11:F$21)</f>
        <v>0</v>
      </c>
      <c r="E51" s="37">
        <f>_xlfn.XLOOKUP($A51,Input!$A$11:$A$21,Input!G$11:G$21)</f>
        <v>0</v>
      </c>
      <c r="F51" s="49" t="str">
        <f t="shared" ref="F51:F60" si="8">IF(B51="","",IF(B51&lt;65,1,0.5)*50000)</f>
        <v/>
      </c>
      <c r="G51" s="46" t="str">
        <f>IFERROR((_xlfn.XLOOKUP($A$43&amp;$A$44&amp;"Basic Life"&amp;$A$45&amp;"Single",Rates!I:I,Rates!H:H)+_xlfn.XLOOKUP($A$43&amp;$A$44&amp;"ADD"&amp;$A$45&amp;"Single",Rates!I:I,Rates!H:H))*F51/1000+IF(OR(C51="family",D51="family"),_xlfn.XLOOKUP($A$43&amp;$A$44&amp;"Dependent Life"&amp;$A$45&amp;"Family",Rates!I:I,Rates!H:H),0),"")</f>
        <v/>
      </c>
      <c r="H51" s="46" t="str">
        <f>IFERROR(_xlfn.XLOOKUP($A$43&amp;$A$44&amp;H$9&amp;$A$45&amp;C51,Rates!$I:$I,Rates!$H:$H)+_xlfn.XLOOKUP($A$43&amp;$A$44&amp;"Travel"&amp;$A$45&amp;C51,Rates!$I:$I,Rates!$H:$H),"")</f>
        <v/>
      </c>
      <c r="I51" s="46" t="str">
        <f>IFERROR(_xlfn.XLOOKUP($A$43&amp;$A$44&amp;I$9&amp;$A$45&amp;D51,Rates!$I:$I,Rates!$H:$H),"")</f>
        <v/>
      </c>
      <c r="J51" s="46" t="str">
        <f>IF(SUM(G51:I51)=0,"",SUM(G51:I51))</f>
        <v/>
      </c>
      <c r="M51" s="42">
        <v>1</v>
      </c>
      <c r="N51" s="46" t="str">
        <f>G51</f>
        <v/>
      </c>
      <c r="O51" s="46" t="str">
        <f>H51</f>
        <v/>
      </c>
      <c r="P51" s="46" t="str">
        <f t="shared" ref="P51:P60" si="9">I51</f>
        <v/>
      </c>
      <c r="Q51" s="49" t="str">
        <f t="shared" ref="Q51:Q60" si="10">IF(E51=0,"",IF(B51&gt;=65,0,ROUND(MIN(0.6667*E51/12,2000),0)))</f>
        <v/>
      </c>
      <c r="R51" s="46" t="str">
        <f>IFERROR(_xlfn.XLOOKUP($A$43&amp;$A$44&amp;$R$30&amp;$A$45&amp;"Single",Rates!I:I,Rates!H:H)*Q51/100,"")</f>
        <v/>
      </c>
      <c r="S51" s="46" t="str">
        <f>IF(SUM(J51,R51)=0,"",SUM(J51,R51))</f>
        <v/>
      </c>
    </row>
    <row r="52" spans="1:20" x14ac:dyDescent="0.35">
      <c r="A52" s="42">
        <v>2</v>
      </c>
      <c r="B52" s="37" t="str">
        <f>_xlfn.XLOOKUP($A52,Input!$A$11:$A$21,Input!D$11:D$21)</f>
        <v/>
      </c>
      <c r="C52" s="37">
        <f>_xlfn.XLOOKUP($A52,Input!$A$11:$A$21,Input!E$11:E$21)</f>
        <v>0</v>
      </c>
      <c r="D52" s="37">
        <f>_xlfn.XLOOKUP($A52,Input!$A$11:$A$21,Input!F$11:F$21)</f>
        <v>0</v>
      </c>
      <c r="E52" s="37">
        <f>_xlfn.XLOOKUP($A52,Input!$A$11:$A$21,Input!G$11:G$21)</f>
        <v>0</v>
      </c>
      <c r="F52" s="49" t="str">
        <f t="shared" si="8"/>
        <v/>
      </c>
      <c r="G52" s="46" t="str">
        <f>IFERROR((_xlfn.XLOOKUP($A$43&amp;$A$44&amp;"Basic Life"&amp;$A$45&amp;"Single",Rates!I:I,Rates!H:H)+_xlfn.XLOOKUP($A$43&amp;$A$44&amp;"ADD"&amp;$A$45&amp;"Single",Rates!I:I,Rates!H:H))*F52/1000+IF(OR(C52="family",D52="family"),_xlfn.XLOOKUP($A$43&amp;$A$44&amp;"Dependent Life"&amp;$A$45&amp;"Family",Rates!I:I,Rates!H:H),0),"")</f>
        <v/>
      </c>
      <c r="H52" s="46" t="str">
        <f>IFERROR(_xlfn.XLOOKUP($A$43&amp;$A$44&amp;H$9&amp;$A$45&amp;C52,Rates!$I:$I,Rates!$H:$H)+_xlfn.XLOOKUP($A$43&amp;$A$44&amp;"Travel"&amp;$A$45&amp;C52,Rates!$I:$I,Rates!$H:$H),"")</f>
        <v/>
      </c>
      <c r="I52" s="46" t="str">
        <f>IFERROR(_xlfn.XLOOKUP($A$43&amp;$A$44&amp;I$9&amp;$A$45&amp;D52,Rates!$I:$I,Rates!$H:$H),"")</f>
        <v/>
      </c>
      <c r="J52" s="46" t="str">
        <f t="shared" ref="J52:J60" si="11">IF(SUM(G52:I52)=0,"",SUM(G52:I52))</f>
        <v/>
      </c>
      <c r="M52" s="42">
        <v>2</v>
      </c>
      <c r="N52" s="46" t="str">
        <f t="shared" ref="N52:N60" si="12">G52</f>
        <v/>
      </c>
      <c r="O52" s="46" t="str">
        <f t="shared" ref="O52:O60" si="13">H52</f>
        <v/>
      </c>
      <c r="P52" s="46" t="str">
        <f t="shared" si="9"/>
        <v/>
      </c>
      <c r="Q52" s="49" t="str">
        <f t="shared" si="10"/>
        <v/>
      </c>
      <c r="R52" s="46" t="str">
        <f>IFERROR(_xlfn.XLOOKUP($A$43&amp;$A$44&amp;$R$30&amp;$A$45&amp;"Single",Rates!I:I,Rates!H:H)*Q52/100,"")</f>
        <v/>
      </c>
      <c r="S52" s="46" t="str">
        <f t="shared" ref="S52:S60" si="14">IF(SUM(J52,R52)=0,"",SUM(J52,R52))</f>
        <v/>
      </c>
    </row>
    <row r="53" spans="1:20" x14ac:dyDescent="0.35">
      <c r="A53" s="42">
        <v>3</v>
      </c>
      <c r="B53" s="37" t="str">
        <f>_xlfn.XLOOKUP($A53,Input!$A$11:$A$21,Input!D$11:D$21)</f>
        <v/>
      </c>
      <c r="C53" s="37">
        <f>_xlfn.XLOOKUP($A53,Input!$A$11:$A$21,Input!E$11:E$21)</f>
        <v>0</v>
      </c>
      <c r="D53" s="37">
        <f>_xlfn.XLOOKUP($A53,Input!$A$11:$A$21,Input!F$11:F$21)</f>
        <v>0</v>
      </c>
      <c r="E53" s="37">
        <f>_xlfn.XLOOKUP($A53,Input!$A$11:$A$21,Input!G$11:G$21)</f>
        <v>0</v>
      </c>
      <c r="F53" s="49" t="str">
        <f t="shared" si="8"/>
        <v/>
      </c>
      <c r="G53" s="46" t="str">
        <f>IFERROR((_xlfn.XLOOKUP($A$43&amp;$A$44&amp;"Basic Life"&amp;$A$45&amp;"Single",Rates!I:I,Rates!H:H)+_xlfn.XLOOKUP($A$43&amp;$A$44&amp;"ADD"&amp;$A$45&amp;"Single",Rates!I:I,Rates!H:H))*F53/1000+IF(OR(C53="family",D53="family"),_xlfn.XLOOKUP($A$43&amp;$A$44&amp;"Dependent Life"&amp;$A$45&amp;"Family",Rates!I:I,Rates!H:H),0),"")</f>
        <v/>
      </c>
      <c r="H53" s="46" t="str">
        <f>IFERROR(_xlfn.XLOOKUP($A$43&amp;$A$44&amp;H$9&amp;$A$45&amp;C53,Rates!$I:$I,Rates!$H:$H)+_xlfn.XLOOKUP($A$43&amp;$A$44&amp;"Travel"&amp;$A$45&amp;C53,Rates!$I:$I,Rates!$H:$H),"")</f>
        <v/>
      </c>
      <c r="I53" s="46" t="str">
        <f>IFERROR(_xlfn.XLOOKUP($A$43&amp;$A$44&amp;I$9&amp;$A$45&amp;D53,Rates!$I:$I,Rates!$H:$H),"")</f>
        <v/>
      </c>
      <c r="J53" s="46" t="str">
        <f t="shared" si="11"/>
        <v/>
      </c>
      <c r="M53" s="42">
        <v>3</v>
      </c>
      <c r="N53" s="46" t="str">
        <f t="shared" si="12"/>
        <v/>
      </c>
      <c r="O53" s="46" t="str">
        <f t="shared" si="13"/>
        <v/>
      </c>
      <c r="P53" s="46" t="str">
        <f t="shared" si="9"/>
        <v/>
      </c>
      <c r="Q53" s="49" t="str">
        <f t="shared" si="10"/>
        <v/>
      </c>
      <c r="R53" s="46" t="str">
        <f>IFERROR(_xlfn.XLOOKUP($A$43&amp;$A$44&amp;$R$30&amp;$A$45&amp;"Single",Rates!I:I,Rates!H:H)*Q53/100,"")</f>
        <v/>
      </c>
      <c r="S53" s="46" t="str">
        <f t="shared" si="14"/>
        <v/>
      </c>
    </row>
    <row r="54" spans="1:20" x14ac:dyDescent="0.35">
      <c r="A54" s="42">
        <v>4</v>
      </c>
      <c r="B54" s="37" t="str">
        <f>_xlfn.XLOOKUP($A54,Input!$A$11:$A$21,Input!D$11:D$21)</f>
        <v/>
      </c>
      <c r="C54" s="37">
        <f>_xlfn.XLOOKUP($A54,Input!$A$11:$A$21,Input!E$11:E$21)</f>
        <v>0</v>
      </c>
      <c r="D54" s="37">
        <f>_xlfn.XLOOKUP($A54,Input!$A$11:$A$21,Input!F$11:F$21)</f>
        <v>0</v>
      </c>
      <c r="E54" s="37">
        <f>_xlfn.XLOOKUP($A54,Input!$A$11:$A$21,Input!G$11:G$21)</f>
        <v>0</v>
      </c>
      <c r="F54" s="49" t="str">
        <f t="shared" si="8"/>
        <v/>
      </c>
      <c r="G54" s="46" t="str">
        <f>IFERROR((_xlfn.XLOOKUP($A$43&amp;$A$44&amp;"Basic Life"&amp;$A$45&amp;"Single",Rates!I:I,Rates!H:H)+_xlfn.XLOOKUP($A$43&amp;$A$44&amp;"ADD"&amp;$A$45&amp;"Single",Rates!I:I,Rates!H:H))*F54/1000+IF(OR(C54="family",D54="family"),_xlfn.XLOOKUP($A$43&amp;$A$44&amp;"Dependent Life"&amp;$A$45&amp;"Family",Rates!I:I,Rates!H:H),0),"")</f>
        <v/>
      </c>
      <c r="H54" s="46" t="str">
        <f>IFERROR(_xlfn.XLOOKUP($A$43&amp;$A$44&amp;H$9&amp;$A$45&amp;C54,Rates!$I:$I,Rates!$H:$H)+_xlfn.XLOOKUP($A$43&amp;$A$44&amp;"Travel"&amp;$A$45&amp;C54,Rates!$I:$I,Rates!$H:$H),"")</f>
        <v/>
      </c>
      <c r="I54" s="46" t="str">
        <f>IFERROR(_xlfn.XLOOKUP($A$43&amp;$A$44&amp;I$9&amp;$A$45&amp;D54,Rates!$I:$I,Rates!$H:$H),"")</f>
        <v/>
      </c>
      <c r="J54" s="46" t="str">
        <f t="shared" si="11"/>
        <v/>
      </c>
      <c r="M54" s="42">
        <v>4</v>
      </c>
      <c r="N54" s="46" t="str">
        <f t="shared" si="12"/>
        <v/>
      </c>
      <c r="O54" s="46" t="str">
        <f t="shared" si="13"/>
        <v/>
      </c>
      <c r="P54" s="46" t="str">
        <f t="shared" si="9"/>
        <v/>
      </c>
      <c r="Q54" s="49" t="str">
        <f t="shared" si="10"/>
        <v/>
      </c>
      <c r="R54" s="46" t="str">
        <f>IFERROR(_xlfn.XLOOKUP($A$43&amp;$A$44&amp;$R$30&amp;$A$45&amp;"Single",Rates!I:I,Rates!H:H)*Q54/100,"")</f>
        <v/>
      </c>
      <c r="S54" s="46" t="str">
        <f t="shared" si="14"/>
        <v/>
      </c>
    </row>
    <row r="55" spans="1:20" x14ac:dyDescent="0.35">
      <c r="A55" s="42">
        <v>5</v>
      </c>
      <c r="B55" s="37" t="str">
        <f>_xlfn.XLOOKUP($A55,Input!$A$11:$A$21,Input!D$11:D$21)</f>
        <v/>
      </c>
      <c r="C55" s="37">
        <f>_xlfn.XLOOKUP($A55,Input!$A$11:$A$21,Input!E$11:E$21)</f>
        <v>0</v>
      </c>
      <c r="D55" s="37">
        <f>_xlfn.XLOOKUP($A55,Input!$A$11:$A$21,Input!F$11:F$21)</f>
        <v>0</v>
      </c>
      <c r="E55" s="37">
        <f>_xlfn.XLOOKUP($A55,Input!$A$11:$A$21,Input!G$11:G$21)</f>
        <v>0</v>
      </c>
      <c r="F55" s="49" t="str">
        <f t="shared" si="8"/>
        <v/>
      </c>
      <c r="G55" s="46" t="str">
        <f>IFERROR((_xlfn.XLOOKUP($A$43&amp;$A$44&amp;"Basic Life"&amp;$A$45&amp;"Single",Rates!I:I,Rates!H:H)+_xlfn.XLOOKUP($A$43&amp;$A$44&amp;"ADD"&amp;$A$45&amp;"Single",Rates!I:I,Rates!H:H))*F55/1000+IF(OR(C55="family",D55="family"),_xlfn.XLOOKUP($A$43&amp;$A$44&amp;"Dependent Life"&amp;$A$45&amp;"Family",Rates!I:I,Rates!H:H),0),"")</f>
        <v/>
      </c>
      <c r="H55" s="46" t="str">
        <f>IFERROR(_xlfn.XLOOKUP($A$43&amp;$A$44&amp;H$9&amp;$A$45&amp;C55,Rates!$I:$I,Rates!$H:$H)+_xlfn.XLOOKUP($A$43&amp;$A$44&amp;"Travel"&amp;$A$45&amp;C55,Rates!$I:$I,Rates!$H:$H),"")</f>
        <v/>
      </c>
      <c r="I55" s="46" t="str">
        <f>IFERROR(_xlfn.XLOOKUP($A$43&amp;$A$44&amp;I$9&amp;$A$45&amp;D55,Rates!$I:$I,Rates!$H:$H),"")</f>
        <v/>
      </c>
      <c r="J55" s="46" t="str">
        <f t="shared" si="11"/>
        <v/>
      </c>
      <c r="M55" s="42">
        <v>5</v>
      </c>
      <c r="N55" s="46" t="str">
        <f t="shared" si="12"/>
        <v/>
      </c>
      <c r="O55" s="46" t="str">
        <f t="shared" si="13"/>
        <v/>
      </c>
      <c r="P55" s="46" t="str">
        <f t="shared" si="9"/>
        <v/>
      </c>
      <c r="Q55" s="49" t="str">
        <f t="shared" si="10"/>
        <v/>
      </c>
      <c r="R55" s="46" t="str">
        <f>IFERROR(_xlfn.XLOOKUP($A$43&amp;$A$44&amp;$R$30&amp;$A$45&amp;"Single",Rates!I:I,Rates!H:H)*Q55/100,"")</f>
        <v/>
      </c>
      <c r="S55" s="46" t="str">
        <f t="shared" si="14"/>
        <v/>
      </c>
    </row>
    <row r="56" spans="1:20" x14ac:dyDescent="0.35">
      <c r="A56" s="42">
        <v>6</v>
      </c>
      <c r="B56" s="37" t="str">
        <f>_xlfn.XLOOKUP($A56,Input!$A$11:$A$21,Input!D$11:D$21)</f>
        <v/>
      </c>
      <c r="C56" s="37">
        <f>_xlfn.XLOOKUP($A56,Input!$A$11:$A$21,Input!E$11:E$21)</f>
        <v>0</v>
      </c>
      <c r="D56" s="37">
        <f>_xlfn.XLOOKUP($A56,Input!$A$11:$A$21,Input!F$11:F$21)</f>
        <v>0</v>
      </c>
      <c r="E56" s="37">
        <f>_xlfn.XLOOKUP($A56,Input!$A$11:$A$21,Input!G$11:G$21)</f>
        <v>0</v>
      </c>
      <c r="F56" s="49" t="str">
        <f t="shared" si="8"/>
        <v/>
      </c>
      <c r="G56" s="46" t="str">
        <f>IFERROR((_xlfn.XLOOKUP($A$43&amp;$A$44&amp;"Basic Life"&amp;$A$45&amp;"Single",Rates!I:I,Rates!H:H)+_xlfn.XLOOKUP($A$43&amp;$A$44&amp;"ADD"&amp;$A$45&amp;"Single",Rates!I:I,Rates!H:H))*F56/1000+IF(OR(C56="family",D56="family"),_xlfn.XLOOKUP($A$43&amp;$A$44&amp;"Dependent Life"&amp;$A$45&amp;"Family",Rates!I:I,Rates!H:H),0),"")</f>
        <v/>
      </c>
      <c r="H56" s="46" t="str">
        <f>IFERROR(_xlfn.XLOOKUP($A$43&amp;$A$44&amp;H$9&amp;$A$45&amp;C56,Rates!$I:$I,Rates!$H:$H)+_xlfn.XLOOKUP($A$43&amp;$A$44&amp;"Travel"&amp;$A$45&amp;C56,Rates!$I:$I,Rates!$H:$H),"")</f>
        <v/>
      </c>
      <c r="I56" s="46" t="str">
        <f>IFERROR(_xlfn.XLOOKUP($A$43&amp;$A$44&amp;I$9&amp;$A$45&amp;D56,Rates!$I:$I,Rates!$H:$H),"")</f>
        <v/>
      </c>
      <c r="J56" s="46" t="str">
        <f t="shared" si="11"/>
        <v/>
      </c>
      <c r="M56" s="42">
        <v>6</v>
      </c>
      <c r="N56" s="46" t="str">
        <f t="shared" si="12"/>
        <v/>
      </c>
      <c r="O56" s="46" t="str">
        <f t="shared" si="13"/>
        <v/>
      </c>
      <c r="P56" s="46" t="str">
        <f t="shared" si="9"/>
        <v/>
      </c>
      <c r="Q56" s="49" t="str">
        <f t="shared" si="10"/>
        <v/>
      </c>
      <c r="R56" s="46" t="str">
        <f>IFERROR(_xlfn.XLOOKUP($A$43&amp;$A$44&amp;$R$30&amp;$A$45&amp;"Single",Rates!I:I,Rates!H:H)*Q56/100,"")</f>
        <v/>
      </c>
      <c r="S56" s="46" t="str">
        <f t="shared" si="14"/>
        <v/>
      </c>
    </row>
    <row r="57" spans="1:20" x14ac:dyDescent="0.35">
      <c r="A57" s="42">
        <v>7</v>
      </c>
      <c r="B57" s="37" t="str">
        <f>_xlfn.XLOOKUP($A57,Input!$A$11:$A$21,Input!D$11:D$21)</f>
        <v/>
      </c>
      <c r="C57" s="37">
        <f>_xlfn.XLOOKUP($A57,Input!$A$11:$A$21,Input!E$11:E$21)</f>
        <v>0</v>
      </c>
      <c r="D57" s="37">
        <f>_xlfn.XLOOKUP($A57,Input!$A$11:$A$21,Input!F$11:F$21)</f>
        <v>0</v>
      </c>
      <c r="E57" s="37">
        <f>_xlfn.XLOOKUP($A57,Input!$A$11:$A$21,Input!G$11:G$21)</f>
        <v>0</v>
      </c>
      <c r="F57" s="49" t="str">
        <f t="shared" si="8"/>
        <v/>
      </c>
      <c r="G57" s="46" t="str">
        <f>IFERROR((_xlfn.XLOOKUP($A$43&amp;$A$44&amp;"Basic Life"&amp;$A$45&amp;"Single",Rates!I:I,Rates!H:H)+_xlfn.XLOOKUP($A$43&amp;$A$44&amp;"ADD"&amp;$A$45&amp;"Single",Rates!I:I,Rates!H:H))*F57/1000+IF(OR(C57="family",D57="family"),_xlfn.XLOOKUP($A$43&amp;$A$44&amp;"Dependent Life"&amp;$A$45&amp;"Family",Rates!I:I,Rates!H:H),0),"")</f>
        <v/>
      </c>
      <c r="H57" s="46" t="str">
        <f>IFERROR(_xlfn.XLOOKUP($A$43&amp;$A$44&amp;H$9&amp;$A$45&amp;C57,Rates!$I:$I,Rates!$H:$H)+_xlfn.XLOOKUP($A$43&amp;$A$44&amp;"Travel"&amp;$A$45&amp;C57,Rates!$I:$I,Rates!$H:$H),"")</f>
        <v/>
      </c>
      <c r="I57" s="46" t="str">
        <f>IFERROR(_xlfn.XLOOKUP($A$43&amp;$A$44&amp;I$9&amp;$A$45&amp;D57,Rates!$I:$I,Rates!$H:$H),"")</f>
        <v/>
      </c>
      <c r="J57" s="46" t="str">
        <f t="shared" si="11"/>
        <v/>
      </c>
      <c r="M57" s="42">
        <v>7</v>
      </c>
      <c r="N57" s="46" t="str">
        <f t="shared" si="12"/>
        <v/>
      </c>
      <c r="O57" s="46" t="str">
        <f t="shared" si="13"/>
        <v/>
      </c>
      <c r="P57" s="46" t="str">
        <f t="shared" si="9"/>
        <v/>
      </c>
      <c r="Q57" s="49" t="str">
        <f t="shared" si="10"/>
        <v/>
      </c>
      <c r="R57" s="46" t="str">
        <f>IFERROR(_xlfn.XLOOKUP($A$43&amp;$A$44&amp;$R$30&amp;$A$45&amp;"Single",Rates!I:I,Rates!H:H)*Q57/100,"")</f>
        <v/>
      </c>
      <c r="S57" s="46" t="str">
        <f t="shared" si="14"/>
        <v/>
      </c>
    </row>
    <row r="58" spans="1:20" x14ac:dyDescent="0.35">
      <c r="A58" s="42">
        <v>8</v>
      </c>
      <c r="B58" s="37" t="str">
        <f>_xlfn.XLOOKUP($A58,Input!$A$11:$A$21,Input!D$11:D$21)</f>
        <v/>
      </c>
      <c r="C58" s="37">
        <f>_xlfn.XLOOKUP($A58,Input!$A$11:$A$21,Input!E$11:E$21)</f>
        <v>0</v>
      </c>
      <c r="D58" s="37">
        <f>_xlfn.XLOOKUP($A58,Input!$A$11:$A$21,Input!F$11:F$21)</f>
        <v>0</v>
      </c>
      <c r="E58" s="37">
        <f>_xlfn.XLOOKUP($A58,Input!$A$11:$A$21,Input!G$11:G$21)</f>
        <v>0</v>
      </c>
      <c r="F58" s="49" t="str">
        <f t="shared" si="8"/>
        <v/>
      </c>
      <c r="G58" s="46" t="str">
        <f>IFERROR((_xlfn.XLOOKUP($A$43&amp;$A$44&amp;"Basic Life"&amp;$A$45&amp;"Single",Rates!I:I,Rates!H:H)+_xlfn.XLOOKUP($A$43&amp;$A$44&amp;"ADD"&amp;$A$45&amp;"Single",Rates!I:I,Rates!H:H))*F58/1000+IF(OR(C58="family",D58="family"),_xlfn.XLOOKUP($A$43&amp;$A$44&amp;"Dependent Life"&amp;$A$45&amp;"Family",Rates!I:I,Rates!H:H),0),"")</f>
        <v/>
      </c>
      <c r="H58" s="46" t="str">
        <f>IFERROR(_xlfn.XLOOKUP($A$43&amp;$A$44&amp;H$9&amp;$A$45&amp;C58,Rates!$I:$I,Rates!$H:$H)+_xlfn.XLOOKUP($A$43&amp;$A$44&amp;"Travel"&amp;$A$45&amp;C58,Rates!$I:$I,Rates!$H:$H),"")</f>
        <v/>
      </c>
      <c r="I58" s="46" t="str">
        <f>IFERROR(_xlfn.XLOOKUP($A$43&amp;$A$44&amp;I$9&amp;$A$45&amp;D58,Rates!$I:$I,Rates!$H:$H),"")</f>
        <v/>
      </c>
      <c r="J58" s="46" t="str">
        <f t="shared" si="11"/>
        <v/>
      </c>
      <c r="M58" s="42">
        <v>8</v>
      </c>
      <c r="N58" s="46" t="str">
        <f t="shared" si="12"/>
        <v/>
      </c>
      <c r="O58" s="46" t="str">
        <f t="shared" si="13"/>
        <v/>
      </c>
      <c r="P58" s="46" t="str">
        <f t="shared" si="9"/>
        <v/>
      </c>
      <c r="Q58" s="49" t="str">
        <f t="shared" si="10"/>
        <v/>
      </c>
      <c r="R58" s="46" t="str">
        <f>IFERROR(_xlfn.XLOOKUP($A$43&amp;$A$44&amp;$R$30&amp;$A$45&amp;"Single",Rates!I:I,Rates!H:H)*Q58/100,"")</f>
        <v/>
      </c>
      <c r="S58" s="46" t="str">
        <f t="shared" si="14"/>
        <v/>
      </c>
    </row>
    <row r="59" spans="1:20" x14ac:dyDescent="0.35">
      <c r="A59" s="42">
        <v>9</v>
      </c>
      <c r="B59" s="37" t="str">
        <f>_xlfn.XLOOKUP($A59,Input!$A$11:$A$21,Input!D$11:D$21)</f>
        <v/>
      </c>
      <c r="C59" s="37">
        <f>_xlfn.XLOOKUP($A59,Input!$A$11:$A$21,Input!E$11:E$21)</f>
        <v>0</v>
      </c>
      <c r="D59" s="37">
        <f>_xlfn.XLOOKUP($A59,Input!$A$11:$A$21,Input!F$11:F$21)</f>
        <v>0</v>
      </c>
      <c r="E59" s="37">
        <f>_xlfn.XLOOKUP($A59,Input!$A$11:$A$21,Input!G$11:G$21)</f>
        <v>0</v>
      </c>
      <c r="F59" s="49" t="str">
        <f t="shared" si="8"/>
        <v/>
      </c>
      <c r="G59" s="46" t="str">
        <f>IFERROR((_xlfn.XLOOKUP($A$43&amp;$A$44&amp;"Basic Life"&amp;$A$45&amp;"Single",Rates!I:I,Rates!H:H)+_xlfn.XLOOKUP($A$43&amp;$A$44&amp;"ADD"&amp;$A$45&amp;"Single",Rates!I:I,Rates!H:H))*F59/1000+IF(OR(C59="family",D59="family"),_xlfn.XLOOKUP($A$43&amp;$A$44&amp;"Dependent Life"&amp;$A$45&amp;"Family",Rates!I:I,Rates!H:H),0),"")</f>
        <v/>
      </c>
      <c r="H59" s="46" t="str">
        <f>IFERROR(_xlfn.XLOOKUP($A$43&amp;$A$44&amp;H$9&amp;$A$45&amp;C59,Rates!$I:$I,Rates!$H:$H)+_xlfn.XLOOKUP($A$43&amp;$A$44&amp;"Travel"&amp;$A$45&amp;C59,Rates!$I:$I,Rates!$H:$H),"")</f>
        <v/>
      </c>
      <c r="I59" s="46" t="str">
        <f>IFERROR(_xlfn.XLOOKUP($A$43&amp;$A$44&amp;I$9&amp;$A$45&amp;D59,Rates!$I:$I,Rates!$H:$H),"")</f>
        <v/>
      </c>
      <c r="J59" s="46" t="str">
        <f t="shared" si="11"/>
        <v/>
      </c>
      <c r="M59" s="42">
        <v>9</v>
      </c>
      <c r="N59" s="46" t="str">
        <f t="shared" si="12"/>
        <v/>
      </c>
      <c r="O59" s="46" t="str">
        <f t="shared" si="13"/>
        <v/>
      </c>
      <c r="P59" s="46" t="str">
        <f t="shared" si="9"/>
        <v/>
      </c>
      <c r="Q59" s="49" t="str">
        <f t="shared" si="10"/>
        <v/>
      </c>
      <c r="R59" s="46" t="str">
        <f>IFERROR(_xlfn.XLOOKUP($A$43&amp;$A$44&amp;$R$30&amp;$A$45&amp;"Single",Rates!I:I,Rates!H:H)*Q59/100,"")</f>
        <v/>
      </c>
      <c r="S59" s="46" t="str">
        <f t="shared" si="14"/>
        <v/>
      </c>
    </row>
    <row r="60" spans="1:20" x14ac:dyDescent="0.35">
      <c r="A60" s="42">
        <v>10</v>
      </c>
      <c r="B60" s="37" t="str">
        <f>_xlfn.XLOOKUP($A60,Input!$A$11:$A$21,Input!D$11:D$21)</f>
        <v/>
      </c>
      <c r="C60" s="37">
        <f>_xlfn.XLOOKUP($A60,Input!$A$11:$A$21,Input!E$11:E$21)</f>
        <v>0</v>
      </c>
      <c r="D60" s="37">
        <f>_xlfn.XLOOKUP($A60,Input!$A$11:$A$21,Input!F$11:F$21)</f>
        <v>0</v>
      </c>
      <c r="E60" s="37">
        <f>_xlfn.XLOOKUP($A60,Input!$A$11:$A$21,Input!G$11:G$21)</f>
        <v>0</v>
      </c>
      <c r="F60" s="49" t="str">
        <f t="shared" si="8"/>
        <v/>
      </c>
      <c r="G60" s="46" t="str">
        <f>IFERROR((_xlfn.XLOOKUP($A$43&amp;$A$44&amp;"Basic Life"&amp;$A$45&amp;"Single",Rates!I:I,Rates!H:H)+_xlfn.XLOOKUP($A$43&amp;$A$44&amp;"ADD"&amp;$A$45&amp;"Single",Rates!I:I,Rates!H:H))*F60/1000+IF(OR(C60="family",D60="family"),_xlfn.XLOOKUP($A$43&amp;$A$44&amp;"Dependent Life"&amp;$A$45&amp;"Family",Rates!I:I,Rates!H:H),0),"")</f>
        <v/>
      </c>
      <c r="H60" s="46" t="str">
        <f>IFERROR(_xlfn.XLOOKUP($A$43&amp;$A$44&amp;H$9&amp;$A$45&amp;C60,Rates!$I:$I,Rates!$H:$H)+_xlfn.XLOOKUP($A$43&amp;$A$44&amp;"Travel"&amp;$A$45&amp;C60,Rates!$I:$I,Rates!$H:$H),"")</f>
        <v/>
      </c>
      <c r="I60" s="46" t="str">
        <f>IFERROR(_xlfn.XLOOKUP($A$43&amp;$A$44&amp;I$9&amp;$A$45&amp;D60,Rates!$I:$I,Rates!$H:$H),"")</f>
        <v/>
      </c>
      <c r="J60" s="46" t="str">
        <f t="shared" si="11"/>
        <v/>
      </c>
      <c r="M60" s="42">
        <v>10</v>
      </c>
      <c r="N60" s="46" t="str">
        <f t="shared" si="12"/>
        <v/>
      </c>
      <c r="O60" s="46" t="str">
        <f t="shared" si="13"/>
        <v/>
      </c>
      <c r="P60" s="46" t="str">
        <f t="shared" si="9"/>
        <v/>
      </c>
      <c r="Q60" s="49" t="str">
        <f t="shared" si="10"/>
        <v/>
      </c>
      <c r="R60" s="46" t="str">
        <f>IFERROR(_xlfn.XLOOKUP($A$43&amp;$A$44&amp;$R$30&amp;$A$45&amp;"Single",Rates!I:I,Rates!H:H)*Q60/100,"")</f>
        <v/>
      </c>
      <c r="S60" s="46" t="str">
        <f t="shared" si="14"/>
        <v/>
      </c>
    </row>
    <row r="61" spans="1:20" s="1" customFormat="1" x14ac:dyDescent="0.35">
      <c r="A61" s="44" t="s">
        <v>250</v>
      </c>
      <c r="B61" s="45"/>
      <c r="C61" s="45"/>
      <c r="D61" s="45"/>
      <c r="E61" s="45"/>
      <c r="F61" s="48"/>
      <c r="G61" s="48"/>
      <c r="H61" s="48"/>
      <c r="I61" s="48"/>
      <c r="J61" s="47">
        <f>SUM(J51:J60)</f>
        <v>0</v>
      </c>
      <c r="M61" s="44" t="s">
        <v>250</v>
      </c>
      <c r="N61" s="48"/>
      <c r="O61" s="48"/>
      <c r="P61" s="48"/>
      <c r="Q61" s="48"/>
      <c r="R61" s="48"/>
      <c r="S61" s="47">
        <f>SUM(S51:S60)</f>
        <v>0</v>
      </c>
    </row>
  </sheetData>
  <sheetProtection algorithmName="SHA-512" hashValue="1rWmdFm+lG4grdFa13P6XuQL4JTwmkFn7idm8x+INxQmZW4C3w2GooRWT/A8ocWYdf4ULEXQMmd3qUxp1sae4g==" saltValue="zu3PTuXefKTD/MJiqSixZg==" spinCount="100000" sheet="1" objects="1" scenarios="1" selectLockedCells="1" selectUnlockedCells="1"/>
  <mergeCells count="5">
    <mergeCell ref="B7:J7"/>
    <mergeCell ref="B28:I28"/>
    <mergeCell ref="M28:T28"/>
    <mergeCell ref="B48:I48"/>
    <mergeCell ref="M48:T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5f7419a-8c22-411f-a846-c0599cc9e887" ContentTypeId="0x0101006DB164CA0E144D438AF49D0960E83F22010604" PreviousValue="false" LastSyncTimeStamp="2020-07-17T17:27:29.013Z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sic Medavie Document" ma:contentTypeID="0x0101006DB164CA0E144D438AF49D0960E83F220106040025AC6E12E3087C4AAE8E8506DF15E356" ma:contentTypeVersion="2" ma:contentTypeDescription="Template of a basic document with logo, table of content and page numbers." ma:contentTypeScope="" ma:versionID="dc10bdddb236860e5b7c42d179ac9cf9">
  <xsd:schema xmlns:xsd="http://www.w3.org/2001/XMLSchema" xmlns:xs="http://www.w3.org/2001/XMLSchema" xmlns:p="http://schemas.microsoft.com/office/2006/metadata/properties" xmlns:ns2="e22cde54-494a-4532-95fb-63b3bdaa8106" targetNamespace="http://schemas.microsoft.com/office/2006/metadata/properties" ma:root="true" ma:fieldsID="3dba7c64bf39114ce189816ad786f89a" ns2:_="">
    <xsd:import namespace="e22cde54-494a-4532-95fb-63b3bdaa8106"/>
    <xsd:element name="properties">
      <xsd:complexType>
        <xsd:sequence>
          <xsd:element name="documentManagement">
            <xsd:complexType>
              <xsd:all>
                <xsd:element ref="ns2:Document_x0020_Owner" minOccurs="0"/>
                <xsd:element ref="ns2:TaxCatchAllLabel" minOccurs="0"/>
                <xsd:element ref="ns2:o65331ab2e204858a0c915c6223b694f" minOccurs="0"/>
                <xsd:element ref="ns2:TaxCatchAll" minOccurs="0"/>
                <xsd:element ref="ns2:df91e3a3b64346f5911130a93ebfb274" minOccurs="0"/>
                <xsd:element ref="ns2:TaxKeywordTaxHTField" minOccurs="0"/>
                <xsd:element ref="ns2:la3337abf6334ae094310fbe608af684" minOccurs="0"/>
                <xsd:element ref="ns2:g3afeacf7e99476eb4d11bba85307651" minOccurs="0"/>
                <xsd:element ref="ns2:j753a338d4af490fbaf879ba8089e5f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cde54-494a-4532-95fb-63b3bdaa8106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9" nillable="true" ma:displayName="Document Owner" ma:internalName="Document_x0020_Owner" ma:readOnly="false">
      <xsd:simpleType>
        <xsd:restriction base="dms:Text">
          <xsd:maxLength value="255"/>
        </xsd:restriction>
      </xsd:simpleType>
    </xsd:element>
    <xsd:element name="TaxCatchAllLabel" ma:index="10" nillable="true" ma:displayName="Taxonomy Catch All Column1" ma:hidden="true" ma:list="{9e122c16-65d2-43d9-bdd7-0a0d8201e9d9}" ma:internalName="TaxCatchAllLabel" ma:readOnly="true" ma:showField="CatchAllDataLabel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65331ab2e204858a0c915c6223b694f" ma:index="11" nillable="true" ma:taxonomy="true" ma:internalName="o65331ab2e204858a0c915c6223b694f" ma:taxonomyFieldName="Readership_x0020_Level" ma:displayName="Data Classification" ma:readOnly="false" ma:default="1;#Internal Use|469df63d-caee-4ac6-9a8a-6995636af125" ma:fieldId="{865331ab-2e20-4858-a0c9-15c6223b694f}" ma:sspId="b5f7419a-8c22-411f-a846-c0599cc9e887" ma:termSetId="fb92584c-0755-4b00-aac9-eb557bc79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e122c16-65d2-43d9-bdd7-0a0d8201e9d9}" ma:internalName="TaxCatchAll" ma:readOnly="false" ma:showField="CatchAllData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f91e3a3b64346f5911130a93ebfb274" ma:index="14" nillable="true" ma:taxonomy="true" ma:internalName="df91e3a3b64346f5911130a93ebfb274" ma:taxonomyFieldName="Languages" ma:displayName="Languages" ma:readOnly="false" ma:fieldId="{df91e3a3-b643-46f5-9111-30a93ebfb274}" ma:taxonomyMulti="true" ma:sspId="b5f7419a-8c22-411f-a846-c0599cc9e887" ma:termSetId="71ae72b1-94d6-455e-a509-851e0b01e2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readOnly="false" ma:fieldId="{23f27201-bee3-471e-b2e7-b64fd8b7ca38}" ma:taxonomyMulti="true" ma:sspId="b5f7419a-8c22-411f-a846-c0599cc9e88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3337abf6334ae094310fbe608af684" ma:index="18" ma:taxonomy="true" ma:internalName="la3337abf6334ae094310fbe608af684" ma:taxonomyFieldName="Document_x0020_Subject" ma:displayName="Document Subject" ma:readOnly="false" ma:fieldId="{5a3337ab-f633-4ae0-9431-0fbe608af684}" ma:taxonomyMulti="true" ma:sspId="b5f7419a-8c22-411f-a846-c0599cc9e887" ma:termSetId="b55ebff7-82bb-457b-a56c-ab367c9969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afeacf7e99476eb4d11bba85307651" ma:index="20" nillable="true" ma:taxonomy="true" ma:internalName="g3afeacf7e99476eb4d11bba85307651" ma:taxonomyFieldName="Division" ma:displayName="Corporate Division" ma:readOnly="false" ma:fieldId="{03afeacf-7e99-476e-b4d1-1bba85307651}" ma:sspId="b5f7419a-8c22-411f-a846-c0599cc9e887" ma:termSetId="551da02b-ac71-4e2d-865c-59583dc45c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53a338d4af490fbaf879ba8089e5f2" ma:index="22" ma:taxonomy="true" ma:internalName="j753a338d4af490fbaf879ba8089e5f2" ma:taxonomyFieldName="Document_x0020_Type" ma:displayName="Document Type" ma:readOnly="false" ma:fieldId="{3753a338-d4af-490f-baf8-79ba8089e5f2}" ma:sspId="b5f7419a-8c22-411f-a846-c0599cc9e887" ma:termSetId="31a47abe-333e-463a-a7b9-c5aa279d7dc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e22cde54-494a-4532-95fb-63b3bdaa8106" xsi:nil="true"/>
    <la3337abf6334ae094310fbe608af684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Information</TermName>
          <TermId xmlns="http://schemas.microsoft.com/office/infopath/2007/PartnerControls">8bc2f838-d430-42ab-8578-3c1e06b124f3</TermId>
        </TermInfo>
      </Terms>
    </la3337abf6334ae094310fbe608af684>
    <TaxKeywordTaxHTField xmlns="e22cde54-494a-4532-95fb-63b3bdaa8106">
      <Terms xmlns="http://schemas.microsoft.com/office/infopath/2007/PartnerControls"/>
    </TaxKeywordTaxHTField>
    <o65331ab2e204858a0c915c6223b694f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</TermName>
          <TermId xmlns="http://schemas.microsoft.com/office/infopath/2007/PartnerControls">469df63d-caee-4ac6-9a8a-6995636af125</TermId>
        </TermInfo>
      </Terms>
    </o65331ab2e204858a0c915c6223b694f>
    <df91e3a3b64346f5911130a93ebfb274 xmlns="e22cde54-494a-4532-95fb-63b3bdaa8106">
      <Terms xmlns="http://schemas.microsoft.com/office/infopath/2007/PartnerControls"/>
    </df91e3a3b64346f5911130a93ebfb274>
    <j753a338d4af490fbaf879ba8089e5f2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Document Type selected</TermName>
          <TermId xmlns="http://schemas.microsoft.com/office/infopath/2007/PartnerControls">546d50ed-8736-4f13-a166-a2a6a5b18936</TermId>
        </TermInfo>
      </Terms>
    </j753a338d4af490fbaf879ba8089e5f2>
    <TaxCatchAll xmlns="e22cde54-494a-4532-95fb-63b3bdaa8106">
      <Value>4</Value>
      <Value>2</Value>
      <Value>1</Value>
    </TaxCatchAll>
    <g3afeacf7e99476eb4d11bba85307651 xmlns="e22cde54-494a-4532-95fb-63b3bdaa8106">
      <Terms xmlns="http://schemas.microsoft.com/office/infopath/2007/PartnerControls"/>
    </g3afeacf7e99476eb4d11bba85307651>
  </documentManagement>
</p:properties>
</file>

<file path=customXml/itemProps1.xml><?xml version="1.0" encoding="utf-8"?>
<ds:datastoreItem xmlns:ds="http://schemas.openxmlformats.org/officeDocument/2006/customXml" ds:itemID="{0DCE26D4-E4A1-4B18-B47D-D91843015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52CCE5-2812-476F-AFFB-A55C3634BDC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88A1FFB-E85D-4BC7-A3EC-ECDEEEE62F90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B8FDD30-87E0-44E9-A980-1AE372E96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cde54-494a-4532-95fb-63b3bdaa81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56450E6-A6DC-4A7C-9B51-BC7E515CA4ED}">
  <ds:schemaRefs>
    <ds:schemaRef ds:uri="e22cde54-494a-4532-95fb-63b3bdaa8106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87295b5-64b2-4fb2-bf6a-59af5f1c4a57}" enabled="0" method="" siteId="{987295b5-64b2-4fb2-bf6a-59af5f1c4a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Bucket Calculation</vt:lpstr>
      <vt:lpstr>Ref</vt:lpstr>
      <vt:lpstr>Rates</vt:lpstr>
      <vt:lpstr>Premium Calculator</vt:lpstr>
    </vt:vector>
  </TitlesOfParts>
  <Company>Medavie Blue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Awad, Juana</dc:creator>
  <cp:lastModifiedBy>Awad, Juana</cp:lastModifiedBy>
  <dcterms:created xsi:type="dcterms:W3CDTF">2026-01-21T15:51:46Z</dcterms:created>
  <dcterms:modified xsi:type="dcterms:W3CDTF">2026-04-21T01:12:55Z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adership_x0020_Level">
    <vt:lpwstr>1;#Internal Use|469df63d-caee-4ac6-9a8a-6995636af125</vt:lpwstr>
  </property>
  <property fmtid="{D5CDD505-2E9C-101B-9397-08002B2CF9AE}" pid="3" name="TaxKeyword">
    <vt:lpwstr/>
  </property>
  <property fmtid="{D5CDD505-2E9C-101B-9397-08002B2CF9AE}" pid="4" name="Document_x0020_Type">
    <vt:lpwstr>2;#No Document Type selected|546d50ed-8736-4f13-a166-a2a6a5b18936</vt:lpwstr>
  </property>
  <property fmtid="{D5CDD505-2E9C-101B-9397-08002B2CF9AE}" pid="5" name="MediaServiceImageTags">
    <vt:lpwstr/>
  </property>
  <property fmtid="{D5CDD505-2E9C-101B-9397-08002B2CF9AE}" pid="6" name="ContentTypeId">
    <vt:lpwstr>0x0101006DB164CA0E144D438AF49D0960E83F220106040025AC6E12E3087C4AAE8E8506DF15E356</vt:lpwstr>
  </property>
  <property fmtid="{D5CDD505-2E9C-101B-9397-08002B2CF9AE}" pid="7" name="Readership Level">
    <vt:lpwstr>1;#Internal Use|469df63d-caee-4ac6-9a8a-6995636af125</vt:lpwstr>
  </property>
  <property fmtid="{D5CDD505-2E9C-101B-9397-08002B2CF9AE}" pid="8" name="Division">
    <vt:lpwstr/>
  </property>
  <property fmtid="{D5CDD505-2E9C-101B-9397-08002B2CF9AE}" pid="9" name="Document Subject">
    <vt:lpwstr>4;#Product Information|8bc2f838-d430-42ab-8578-3c1e06b124f3</vt:lpwstr>
  </property>
  <property fmtid="{D5CDD505-2E9C-101B-9397-08002B2CF9AE}" pid="10" name="Languages">
    <vt:lpwstr/>
  </property>
  <property fmtid="{D5CDD505-2E9C-101B-9397-08002B2CF9AE}" pid="11" name="Document Type">
    <vt:lpwstr>2;#No Document Type selected|546d50ed-8736-4f13-a166-a2a6a5b18936</vt:lpwstr>
  </property>
  <property fmtid="{D5CDD505-2E9C-101B-9397-08002B2CF9AE}" pid="12" name="Document_x0020_Subject">
    <vt:lpwstr>4;#Product Information|8bc2f838-d430-42ab-8578-3c1e06b124f3</vt:lpwstr>
  </property>
  <property fmtid="{D5CDD505-2E9C-101B-9397-08002B2CF9AE}" pid="13" name="lcf76f155ced4ddcb4097134ff3c332f">
    <vt:lpwstr/>
  </property>
</Properties>
</file>